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85" firstSheet="1" activeTab="4"/>
  </bookViews>
  <sheets>
    <sheet name="KV MATRAH ARTIRIMI" sheetId="1" r:id="rId1"/>
    <sheet name="KDV MATRAH ARTIRIMI" sheetId="2" r:id="rId2"/>
    <sheet name="KASA-ORTAK CARİ BEYANI" sheetId="3" r:id="rId3"/>
    <sheet name="STOK ÇIKIŞ BEYANI" sheetId="4" r:id="rId4"/>
    <sheet name="STOK GİRİŞ BEYANI" sheetId="5" r:id="rId5"/>
  </sheets>
  <definedNames/>
  <calcPr fullCalcOnLoad="1"/>
</workbook>
</file>

<file path=xl/sharedStrings.xml><?xml version="1.0" encoding="utf-8"?>
<sst xmlns="http://schemas.openxmlformats.org/spreadsheetml/2006/main" count="265" uniqueCount="119">
  <si>
    <t>SIRA NO</t>
  </si>
  <si>
    <t>ÖDEME VADESİ</t>
  </si>
  <si>
    <t>VERGİ ASLI</t>
  </si>
  <si>
    <t>KATSAYI TUTARI</t>
  </si>
  <si>
    <t>AYLIK TAKSİT</t>
  </si>
  <si>
    <t>TOPLAM</t>
  </si>
  <si>
    <t>6736 Madde 5/1-a ve 5/1-c Kurumlar Vergisi Matrah Artırımı</t>
  </si>
  <si>
    <t>180.90.001</t>
  </si>
  <si>
    <t>770.90</t>
  </si>
  <si>
    <t>180.90.002</t>
  </si>
  <si>
    <t>180.90.003</t>
  </si>
  <si>
    <t>180.90.004</t>
  </si>
  <si>
    <t>280.90.001</t>
  </si>
  <si>
    <t>280.90.002</t>
  </si>
  <si>
    <t>280.90.003</t>
  </si>
  <si>
    <t>280.90.004</t>
  </si>
  <si>
    <t>2017 KV MATRAH ARTIRIMI</t>
  </si>
  <si>
    <t>KV MATRAH ARTIRIMI KKEG</t>
  </si>
  <si>
    <t>2018-2019 KV MATRAH ARTIRIMI</t>
  </si>
  <si>
    <t>BORÇLU</t>
  </si>
  <si>
    <t>ALACAKLI</t>
  </si>
  <si>
    <t>360.90.001</t>
  </si>
  <si>
    <t>2016 YILI KV MATRAH ARTIRIMI</t>
  </si>
  <si>
    <t>360.90.002</t>
  </si>
  <si>
    <t>360.90.003</t>
  </si>
  <si>
    <t>360.90.004</t>
  </si>
  <si>
    <t>2017 YILI KV MATRAH ARTIRIMI</t>
  </si>
  <si>
    <t>2018 YILI KV MATRAH ARTIRIMI</t>
  </si>
  <si>
    <t>2019 YILI KV MATRAH ARTIRIMI</t>
  </si>
  <si>
    <t>6736 Madde 5/3-A KDV Matrah Artırımı</t>
  </si>
  <si>
    <t>KDV MATRAH ARTIRIMI KKEG</t>
  </si>
  <si>
    <t>770.91</t>
  </si>
  <si>
    <t>2017 KDV MATRAH ARTIRIMI</t>
  </si>
  <si>
    <t>2018-2019 KDV MATRAH ARTIRIMI</t>
  </si>
  <si>
    <t>180.91.001</t>
  </si>
  <si>
    <t>180.91.002</t>
  </si>
  <si>
    <t>180.91.003</t>
  </si>
  <si>
    <t>180.91.004</t>
  </si>
  <si>
    <t>280.91.001</t>
  </si>
  <si>
    <t>280.91.002</t>
  </si>
  <si>
    <t>280.91.003</t>
  </si>
  <si>
    <t>280.91.004</t>
  </si>
  <si>
    <t>360.91.001</t>
  </si>
  <si>
    <t>360.91.002</t>
  </si>
  <si>
    <t>360.91.003</t>
  </si>
  <si>
    <t>360.91.004</t>
  </si>
  <si>
    <t>950.01</t>
  </si>
  <si>
    <t xml:space="preserve">KKEG </t>
  </si>
  <si>
    <t>951.01</t>
  </si>
  <si>
    <t>Diğer taksitler bu şekilde tekrar edecektir.</t>
  </si>
  <si>
    <t>6736 Madde 6/3 Kasa Mevcudu + Ortaklar Cari Stok Beyanı</t>
  </si>
  <si>
    <t>689.91</t>
  </si>
  <si>
    <t>KASA / ORTAK CARİ MEVCUDU BEYANI</t>
  </si>
  <si>
    <t>1) TAHAKKUKTA YAPILACAK MUHASEBE KAYDI</t>
  </si>
  <si>
    <t>2) TAKSİT ÖDEMELERİNDE YAPILACAK MUHASEBE KAYDI</t>
  </si>
  <si>
    <t>BEYAN EDİLEN ORTAK CARİ / KASA MEVCUDU TUTARI :</t>
  </si>
  <si>
    <t>ÖDENECEK VERGİ :</t>
  </si>
  <si>
    <t>KASA / ORTAK CARİ MEVCUDU VERGİSİ</t>
  </si>
  <si>
    <t>KKEG</t>
  </si>
  <si>
    <t>100 / 131</t>
  </si>
  <si>
    <t>360.92.001</t>
  </si>
  <si>
    <t>KASA / ORTAK CARİ MEVCUDU BEYAN VERGİSİ</t>
  </si>
  <si>
    <t>KKEG KARŞILIĞI</t>
  </si>
  <si>
    <t>2) VERGİ ÖDEMESİNDE YAPILACAK MUHASEBE KAYDI</t>
  </si>
  <si>
    <t>1. SEÇENEK</t>
  </si>
  <si>
    <t>2. SEÇENEK</t>
  </si>
  <si>
    <t>296.01</t>
  </si>
  <si>
    <t>102.01</t>
  </si>
  <si>
    <t>BANKALAR</t>
  </si>
  <si>
    <t>FATURA EDİLEN STOK MALİYET BEDELİ :</t>
  </si>
  <si>
    <t>FATURA EDİLEN STOK SATIŞ TUTARI :</t>
  </si>
  <si>
    <t>HESAPLANAN KDV :</t>
  </si>
  <si>
    <t>6736 Madde 6/2-a Stok Çıkış Beyanı</t>
  </si>
  <si>
    <t>1) SATIŞ TARİHİNDE YAPILACAK MUHASEBE KAYDI</t>
  </si>
  <si>
    <t>FİİLEN BULUNMAYAN STOK SATIŞI</t>
  </si>
  <si>
    <t>600.91</t>
  </si>
  <si>
    <t>6736 S.K. 6/2-a SATIŞ</t>
  </si>
  <si>
    <t>391.91</t>
  </si>
  <si>
    <t>6736 S.K. 6/2-a SATIŞ HESAPLANAN KDV</t>
  </si>
  <si>
    <t>2) SATILAN MALIN MALİYET KAYDI</t>
  </si>
  <si>
    <t>621.91</t>
  </si>
  <si>
    <t>FİİLEN BULUNMAYAN STOK</t>
  </si>
  <si>
    <t>153.91</t>
  </si>
  <si>
    <t>3) KDV TAHAKKUK KAYDI</t>
  </si>
  <si>
    <t>360.93.001</t>
  </si>
  <si>
    <t>360.93.002</t>
  </si>
  <si>
    <t>360.93.003</t>
  </si>
  <si>
    <t>6736 S.K. 6/2-a SATIŞ ÖDENECEK KDV 1. TAKSİT</t>
  </si>
  <si>
    <t>6736 S.K. 6/2-a SATIŞ ÖDENECEK KDV 2. TAKSİT</t>
  </si>
  <si>
    <t>6736 S.K. 6/2-a SATIŞ ÖDENECEK KDV 3. TAKSİT</t>
  </si>
  <si>
    <t>4) TAKSİT ÖDEME ESNASINDA YAPILACAK KAYIT</t>
  </si>
  <si>
    <t>BEYAN EDİLEN STOK MALİYET BEDELİ :</t>
  </si>
  <si>
    <t>6736 Madde 6/1-c Stok Giriş Beyanı</t>
  </si>
  <si>
    <t>FİİLEN BULUNAN STOK GİRİŞİ</t>
  </si>
  <si>
    <t>1) STOK GİRİŞ BEYAN TARİHİNDE YAPILACAK MUHASEBE KAYDI</t>
  </si>
  <si>
    <t>525.91</t>
  </si>
  <si>
    <t>6736 S.K. 6/1-c KAYDA ALINAN EMTİA</t>
  </si>
  <si>
    <t>191.91</t>
  </si>
  <si>
    <t>İNDİRİLECEK KDV</t>
  </si>
  <si>
    <t>6736 S.K. 6/1-C KAYDA ALINAN EMTİA ÖDENECEK KDV</t>
  </si>
  <si>
    <t>2) VERGİ ÖDEME ESNASINDA YAPILACAK KAYIT</t>
  </si>
  <si>
    <t>360.94.001</t>
  </si>
  <si>
    <t xml:space="preserve">(STOK MALİYET BEDELİ GAYRİ SAFİ KAR ORANINA GÖRE TESPİT EDİLECEKTİR) </t>
  </si>
  <si>
    <r>
      <t xml:space="preserve">**Kayıtlarda yer aldığı hâlde işletmede mevcut olmayan emtia nedeniyle düzenlenen fatura bedeli “600 Yurtiçi Satışlar”, faturada hesaplanan katma değer vergisi de “391 Hesaplanan KDV” hesabına alacak yazılmak suretiyle kayıtlara intikal ettirilecektir. </t>
    </r>
    <r>
      <rPr>
        <b/>
        <sz val="11"/>
        <color indexed="8"/>
        <rFont val="Calibri"/>
        <family val="2"/>
      </rPr>
      <t>Bu hesapların karşılığını teşkil edecek borçlu hesap uygulamayı yapan mükellefçe gerçeğe uygun olarak tespit edilecektir.</t>
    </r>
    <r>
      <rPr>
        <sz val="11"/>
        <color theme="1"/>
        <rFont val="Calibri"/>
        <family val="2"/>
      </rPr>
      <t xml:space="preserve"> </t>
    </r>
    <r>
      <rPr>
        <b/>
        <sz val="11"/>
        <color indexed="8"/>
        <rFont val="Calibri"/>
        <family val="2"/>
      </rPr>
      <t>Aktif hesaplarda meydana gelen artışın herhangi bir şekilde tespit edilememesi hâlinde “689 Diğer Olağan Dışı Gider ve Zararlar” (Gelir veya kurumlar vergisi beyannamesinin düzenlenmesi sırasında kanunen kabul edilmeyen gider olarak dikkate alınacaktır.) hesabına borç kaydı yapılacaktır.</t>
    </r>
  </si>
  <si>
    <t>**100 / 101 /131 / 689</t>
  </si>
  <si>
    <r>
      <rPr>
        <b/>
        <sz val="11"/>
        <color indexed="8"/>
        <rFont val="Calibri"/>
        <family val="2"/>
      </rPr>
      <t>Kayıtlarda Yer Aldığı Hâlde İşletmede Mevcut Olmayan Emtianın Bs Formu Karşısındaki Durumu</t>
    </r>
    <r>
      <rPr>
        <sz val="11"/>
        <color theme="1"/>
        <rFont val="Calibri"/>
        <family val="2"/>
      </rPr>
      <t xml:space="preserve">
Kayıtlarda yer aldığı hâlde işletmede mevcut olmayan emtia nedeniyle düzenlenen faturalar, Bs formu vermek zorunda olan mükelleflerce, Bs formu ile bildirilmek zorundadır. Söz konusu bildirim işlemi, Bs formunun “Soyadı/Adı Unvanı” bölümüne “Muhtelif Alıcılar (6736 sayılı Kanun Madde 6/2)”, “Vergi Kimlik Numarası” bölümüne (4444 444 444) yazılmak suretiyle yapılacaktır.</t>
    </r>
  </si>
  <si>
    <t xml:space="preserve"> Mükelleflerce kâr dağıtımı yapılması hâlinde, ticari bilanço açısından dağıtılabilir ticari kar tutarı, 6736 sayılı Kanunun 6 ncı maddesinin üçüncü fıkrası kapsamında beyan edilen ve "689. Diğer Olağandışı Gider ve Zararlar" hesabı altında muhasebeleştirilen tutarlar dikkate alınmaksızın tespit olunacaktır. İlgili yılda zarar yazılan bu tutarın daha sonraki yıllarda geçmiş yıl karlarına mahsup edilmesi halinde %15 kar dağıtım stopajı işlemi yapılacağı göz önünde bulundurulmalıdır. Mahsup edilemeyen bu zarar tutarının kayıtlardan çıkartılması ancak ortaklar cari hesabının kullanılması ile mümkün olabilecektir.
</t>
  </si>
  <si>
    <t>3- AYRILAN KARŞILIĞIN ORTAKLARA DAĞITILMASI</t>
  </si>
  <si>
    <t>331.01</t>
  </si>
  <si>
    <t>ORTAKLAR CARİ HESABI</t>
  </si>
  <si>
    <t>TL BANKA MEVDUAT HESABI</t>
  </si>
  <si>
    <r>
      <t xml:space="preserve">Emtia için ayrılan karşılık, ortaklara dağıtılması veya işletmenin tasfiye edilmesi hâlinde, sermayenin unsuru sayılacak ve vergilendirilmeyecektir. Bu nedenle stok giriş beyanında bulunan mükellefler </t>
    </r>
    <r>
      <rPr>
        <b/>
        <sz val="11"/>
        <color indexed="8"/>
        <rFont val="Calibri"/>
        <family val="2"/>
      </rPr>
      <t xml:space="preserve">525 hesapta oluşan tutarı ortakların alacağına kaydederek istedikleri tarihte kar dağıtım stopajına tabi tutulmadan işletmeden çekebileceklerdir. </t>
    </r>
  </si>
  <si>
    <r>
      <rPr>
        <b/>
        <sz val="11"/>
        <color indexed="8"/>
        <rFont val="Calibri"/>
        <family val="2"/>
      </rPr>
      <t>Beyan Edilen Kıymetlerin Ba Formu Karşısındaki Durumu</t>
    </r>
    <r>
      <rPr>
        <sz val="11"/>
        <color theme="1"/>
        <rFont val="Calibri"/>
        <family val="2"/>
      </rPr>
      <t xml:space="preserve">
6736 sayılı Kanunun 6 ncı maddesinin birinci fıkrası kapsamında beyan edilen kıymetler rayiç bedelleriyle, Ba formu vermek zorunda olan mükellefler tarafından söz konusu form ile bildirilmek zorundadır. Söz konusu bildirim işlemi, Ba formunun “Soyadı/Adı Unvanı” bölümüne “Muhtelif Satıcılar (6736 sayılı Kanun Madde 6/1)”, “Vergi Kimlik Numarası” bölümüne (3333 333 333) yazılmak suretiyle yapılacaktır</t>
    </r>
  </si>
  <si>
    <t>GAYRİ SAFİ KAR ORANI</t>
  </si>
  <si>
    <t>SADECE E3 VE E4 HÜCRESİNE VERGİ GİRİŞİ YAPINIZ</t>
  </si>
  <si>
    <t>SADECE C VE D SÜTUNLARINA VERİ GİRİNİZ</t>
  </si>
  <si>
    <t>SADECE E2 HÜCRESİNE VERİ GİRİNİZ</t>
  </si>
  <si>
    <t>SADECE E2 VE E3 HÜCRELERİNE VERİ GİRİNİZ</t>
  </si>
  <si>
    <t>SADECE C VE D SÜTUNLARINA VERİ GİRİNİZ.</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</si>
</sst>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2">
    <font>
      <sz val="11"/>
      <color theme="1"/>
      <name val="Calibri"/>
      <family val="2"/>
    </font>
    <font>
      <sz val="11"/>
      <color indexed="8"/>
      <name val="Calibri"/>
      <family val="2"/>
    </font>
    <font>
      <b/>
      <sz val="11"/>
      <color indexed="8"/>
      <name val="Calibri"/>
      <family val="2"/>
    </font>
    <font>
      <b/>
      <sz val="11"/>
      <color indexed="60"/>
      <name val="Calibri"/>
      <family val="2"/>
    </font>
    <font>
      <sz val="10"/>
      <color indexed="8"/>
      <name val="Calibri"/>
      <family val="2"/>
    </font>
    <font>
      <b/>
      <u val="single"/>
      <sz val="11"/>
      <color indexed="10"/>
      <name val="Calibri"/>
      <family val="2"/>
    </font>
    <font>
      <b/>
      <sz val="11"/>
      <color indexed="1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i/>
      <sz val="11"/>
      <color rgb="FF7F7F7F"/>
      <name val="Calibri"/>
      <family val="2"/>
    </font>
    <font>
      <b/>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1"/>
      <color rgb="FFC00000"/>
      <name val="Calibri"/>
      <family val="2"/>
    </font>
    <font>
      <b/>
      <sz val="11"/>
      <color rgb="FFFF0000"/>
      <name val="Calibri"/>
      <family val="2"/>
    </font>
    <font>
      <sz val="10"/>
      <color theme="1"/>
      <name val="Calibri"/>
      <family val="2"/>
    </font>
    <font>
      <b/>
      <u val="single"/>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41" fontId="0" fillId="0" borderId="0" applyFont="0" applyFill="0" applyBorder="0" applyAlignment="0" applyProtection="0"/>
    <xf numFmtId="0" fontId="29" fillId="20" borderId="5" applyNumberFormat="0" applyAlignment="0" applyProtection="0"/>
    <xf numFmtId="0" fontId="30" fillId="21" borderId="6" applyNumberFormat="0" applyAlignment="0" applyProtection="0"/>
    <xf numFmtId="0" fontId="31" fillId="20" borderId="6" applyNumberFormat="0" applyAlignment="0" applyProtection="0"/>
    <xf numFmtId="0" fontId="32" fillId="22" borderId="7" applyNumberFormat="0" applyAlignment="0" applyProtection="0"/>
    <xf numFmtId="0" fontId="33" fillId="23" borderId="0" applyNumberFormat="0" applyBorder="0" applyAlignment="0" applyProtection="0"/>
    <xf numFmtId="0" fontId="34" fillId="24" borderId="0" applyNumberFormat="0" applyBorder="0" applyAlignment="0" applyProtection="0"/>
    <xf numFmtId="0" fontId="0" fillId="25" borderId="8" applyNumberFormat="0" applyFont="0" applyAlignment="0" applyProtection="0"/>
    <xf numFmtId="0" fontId="35"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9" fontId="0" fillId="0" borderId="0" applyFont="0" applyFill="0" applyBorder="0" applyAlignment="0" applyProtection="0"/>
  </cellStyleXfs>
  <cellXfs count="67">
    <xf numFmtId="0" fontId="0" fillId="0" borderId="0" xfId="0" applyFont="1" applyAlignment="1">
      <alignment/>
    </xf>
    <xf numFmtId="0" fontId="0" fillId="0" borderId="10" xfId="0" applyBorder="1" applyAlignment="1">
      <alignment/>
    </xf>
    <xf numFmtId="14" fontId="0" fillId="0" borderId="10" xfId="0" applyNumberFormat="1" applyBorder="1" applyAlignment="1">
      <alignment/>
    </xf>
    <xf numFmtId="0" fontId="36" fillId="33" borderId="10" xfId="0" applyFont="1" applyFill="1" applyBorder="1" applyAlignment="1">
      <alignment/>
    </xf>
    <xf numFmtId="4" fontId="0" fillId="0" borderId="10" xfId="0" applyNumberFormat="1" applyBorder="1" applyAlignment="1">
      <alignment/>
    </xf>
    <xf numFmtId="4" fontId="36" fillId="33" borderId="10" xfId="0" applyNumberFormat="1" applyFont="1" applyFill="1" applyBorder="1" applyAlignment="1">
      <alignment/>
    </xf>
    <xf numFmtId="0" fontId="0" fillId="14" borderId="10" xfId="0" applyFill="1" applyBorder="1" applyAlignment="1">
      <alignment/>
    </xf>
    <xf numFmtId="0" fontId="36" fillId="14" borderId="10" xfId="0" applyFont="1" applyFill="1" applyBorder="1" applyAlignment="1">
      <alignment/>
    </xf>
    <xf numFmtId="0" fontId="36" fillId="0" borderId="0" xfId="0" applyFont="1" applyAlignment="1">
      <alignment/>
    </xf>
    <xf numFmtId="0" fontId="38" fillId="0" borderId="0" xfId="0" applyFont="1" applyAlignment="1">
      <alignment/>
    </xf>
    <xf numFmtId="4" fontId="0" fillId="0" borderId="0" xfId="0" applyNumberFormat="1" applyAlignment="1">
      <alignment/>
    </xf>
    <xf numFmtId="0" fontId="0" fillId="0" borderId="0" xfId="0" applyFill="1" applyAlignment="1">
      <alignment/>
    </xf>
    <xf numFmtId="0" fontId="36" fillId="0" borderId="0" xfId="0" applyFont="1" applyFill="1" applyBorder="1" applyAlignment="1">
      <alignment/>
    </xf>
    <xf numFmtId="4" fontId="36" fillId="0" borderId="0" xfId="0" applyNumberFormat="1" applyFont="1" applyFill="1" applyBorder="1" applyAlignment="1">
      <alignment/>
    </xf>
    <xf numFmtId="0" fontId="36" fillId="34" borderId="0" xfId="0" applyFont="1" applyFill="1" applyAlignment="1">
      <alignment/>
    </xf>
    <xf numFmtId="0" fontId="36" fillId="33" borderId="0" xfId="0" applyFont="1" applyFill="1" applyAlignment="1">
      <alignment/>
    </xf>
    <xf numFmtId="0" fontId="0" fillId="33" borderId="0" xfId="0" applyFill="1" applyAlignment="1">
      <alignment/>
    </xf>
    <xf numFmtId="4" fontId="0" fillId="33" borderId="0" xfId="0" applyNumberFormat="1" applyFill="1" applyAlignment="1">
      <alignment/>
    </xf>
    <xf numFmtId="0" fontId="36" fillId="33" borderId="11" xfId="0" applyFont="1" applyFill="1" applyBorder="1" applyAlignment="1">
      <alignment/>
    </xf>
    <xf numFmtId="4" fontId="36" fillId="33" borderId="11" xfId="0" applyNumberFormat="1" applyFont="1" applyFill="1" applyBorder="1" applyAlignment="1">
      <alignment/>
    </xf>
    <xf numFmtId="0" fontId="36" fillId="35" borderId="0" xfId="0" applyFont="1" applyFill="1" applyBorder="1" applyAlignment="1">
      <alignment/>
    </xf>
    <xf numFmtId="4" fontId="36" fillId="35" borderId="0" xfId="0" applyNumberFormat="1" applyFont="1" applyFill="1" applyBorder="1" applyAlignment="1">
      <alignment/>
    </xf>
    <xf numFmtId="0" fontId="0" fillId="35" borderId="0" xfId="0" applyFill="1" applyAlignment="1">
      <alignment/>
    </xf>
    <xf numFmtId="4" fontId="0" fillId="0" borderId="10" xfId="0" applyNumberFormat="1" applyBorder="1" applyAlignment="1" applyProtection="1">
      <alignment/>
      <protection locked="0"/>
    </xf>
    <xf numFmtId="4" fontId="0" fillId="0" borderId="0" xfId="0" applyNumberFormat="1" applyAlignment="1" applyProtection="1">
      <alignment/>
      <protection locked="0"/>
    </xf>
    <xf numFmtId="4" fontId="0" fillId="0" borderId="0" xfId="0" applyNumberFormat="1" applyAlignment="1" applyProtection="1">
      <alignment/>
      <protection/>
    </xf>
    <xf numFmtId="0" fontId="36" fillId="33" borderId="12" xfId="0" applyFont="1" applyFill="1" applyBorder="1" applyAlignment="1">
      <alignment horizontal="center"/>
    </xf>
    <xf numFmtId="0" fontId="36" fillId="33" borderId="13" xfId="0" applyFont="1" applyFill="1" applyBorder="1" applyAlignment="1">
      <alignment horizontal="center"/>
    </xf>
    <xf numFmtId="0" fontId="36" fillId="33" borderId="14" xfId="0" applyFont="1" applyFill="1" applyBorder="1" applyAlignment="1">
      <alignment horizontal="center"/>
    </xf>
    <xf numFmtId="0" fontId="39" fillId="2" borderId="0" xfId="0" applyFont="1" applyFill="1" applyAlignment="1">
      <alignment horizontal="center"/>
    </xf>
    <xf numFmtId="0" fontId="40" fillId="0" borderId="15" xfId="0" applyFont="1" applyBorder="1" applyAlignment="1">
      <alignment horizontal="center" wrapText="1"/>
    </xf>
    <xf numFmtId="0" fontId="40" fillId="0" borderId="16" xfId="0" applyFont="1" applyBorder="1" applyAlignment="1">
      <alignment horizontal="center"/>
    </xf>
    <xf numFmtId="0" fontId="40" fillId="0" borderId="17" xfId="0" applyFont="1" applyBorder="1" applyAlignment="1">
      <alignment horizontal="center"/>
    </xf>
    <xf numFmtId="0" fontId="40" fillId="0" borderId="18" xfId="0" applyFont="1" applyBorder="1" applyAlignment="1">
      <alignment horizontal="center"/>
    </xf>
    <xf numFmtId="0" fontId="40" fillId="0" borderId="0" xfId="0" applyFont="1" applyBorder="1" applyAlignment="1">
      <alignment horizontal="center"/>
    </xf>
    <xf numFmtId="0" fontId="40" fillId="0" borderId="19" xfId="0" applyFont="1" applyBorder="1" applyAlignment="1">
      <alignment horizontal="center"/>
    </xf>
    <xf numFmtId="0" fontId="40" fillId="0" borderId="20" xfId="0" applyFont="1" applyBorder="1" applyAlignment="1">
      <alignment horizontal="center"/>
    </xf>
    <xf numFmtId="0" fontId="40" fillId="0" borderId="21" xfId="0" applyFont="1" applyBorder="1" applyAlignment="1">
      <alignment horizontal="center"/>
    </xf>
    <xf numFmtId="0" fontId="40" fillId="0" borderId="22" xfId="0" applyFont="1" applyBorder="1" applyAlignment="1">
      <alignment horizontal="center"/>
    </xf>
    <xf numFmtId="0" fontId="0" fillId="35" borderId="15" xfId="0" applyFill="1" applyBorder="1" applyAlignment="1">
      <alignment horizontal="center" wrapText="1"/>
    </xf>
    <xf numFmtId="0" fontId="0" fillId="35" borderId="16" xfId="0" applyFill="1" applyBorder="1" applyAlignment="1">
      <alignment horizontal="center"/>
    </xf>
    <xf numFmtId="0" fontId="0" fillId="35" borderId="17" xfId="0" applyFill="1" applyBorder="1" applyAlignment="1">
      <alignment horizontal="center"/>
    </xf>
    <xf numFmtId="0" fontId="0" fillId="35" borderId="18" xfId="0" applyFill="1" applyBorder="1" applyAlignment="1">
      <alignment horizontal="center"/>
    </xf>
    <xf numFmtId="0" fontId="0" fillId="35" borderId="0" xfId="0" applyFill="1" applyBorder="1" applyAlignment="1">
      <alignment horizontal="center"/>
    </xf>
    <xf numFmtId="0" fontId="0" fillId="35" borderId="19" xfId="0" applyFill="1" applyBorder="1" applyAlignment="1">
      <alignment horizontal="center"/>
    </xf>
    <xf numFmtId="0" fontId="0" fillId="35" borderId="20" xfId="0" applyFill="1" applyBorder="1" applyAlignment="1">
      <alignment horizontal="center"/>
    </xf>
    <xf numFmtId="0" fontId="0" fillId="35" borderId="21" xfId="0" applyFill="1" applyBorder="1" applyAlignment="1">
      <alignment horizontal="center"/>
    </xf>
    <xf numFmtId="0" fontId="0" fillId="35" borderId="22" xfId="0" applyFill="1" applyBorder="1" applyAlignment="1">
      <alignment horizontal="center"/>
    </xf>
    <xf numFmtId="0" fontId="0" fillId="0" borderId="15" xfId="0" applyFont="1" applyFill="1" applyBorder="1" applyAlignment="1">
      <alignment horizontal="center" wrapText="1"/>
    </xf>
    <xf numFmtId="0" fontId="0" fillId="0" borderId="16" xfId="0" applyFont="1" applyFill="1" applyBorder="1" applyAlignment="1">
      <alignment horizontal="center"/>
    </xf>
    <xf numFmtId="0" fontId="0" fillId="0" borderId="17" xfId="0" applyFont="1" applyFill="1" applyBorder="1" applyAlignment="1">
      <alignment horizontal="center"/>
    </xf>
    <xf numFmtId="0" fontId="0" fillId="0" borderId="18" xfId="0" applyFont="1" applyFill="1" applyBorder="1" applyAlignment="1">
      <alignment horizontal="center"/>
    </xf>
    <xf numFmtId="0" fontId="0" fillId="0" borderId="0" xfId="0" applyFont="1" applyFill="1" applyBorder="1" applyAlignment="1">
      <alignment horizontal="center"/>
    </xf>
    <xf numFmtId="0" fontId="0" fillId="0" borderId="19" xfId="0" applyFont="1" applyFill="1" applyBorder="1" applyAlignment="1">
      <alignment horizontal="center"/>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xf>
    <xf numFmtId="0" fontId="41" fillId="2" borderId="0" xfId="0" applyFont="1" applyFill="1" applyAlignment="1">
      <alignment horizontal="center"/>
    </xf>
    <xf numFmtId="0" fontId="0" fillId="0" borderId="15" xfId="0" applyFill="1" applyBorder="1" applyAlignment="1">
      <alignment horizontal="center" wrapText="1"/>
    </xf>
    <xf numFmtId="0" fontId="0" fillId="0" borderId="16"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25"/>
  <sheetViews>
    <sheetView showGridLines="0" showZeros="0" zoomScalePageLayoutView="0" workbookViewId="0" topLeftCell="A1">
      <selection activeCell="G32" sqref="G32"/>
    </sheetView>
  </sheetViews>
  <sheetFormatPr defaultColWidth="9.140625" defaultRowHeight="15"/>
  <cols>
    <col min="1" max="1" width="8.28125" style="0" bestFit="1" customWidth="1"/>
    <col min="2" max="2" width="14.421875" style="0" bestFit="1" customWidth="1"/>
    <col min="3" max="3" width="10.421875" style="0" bestFit="1" customWidth="1"/>
    <col min="4" max="4" width="15.140625" style="0" bestFit="1" customWidth="1"/>
    <col min="5" max="5" width="12.28125" style="0" bestFit="1" customWidth="1"/>
    <col min="7" max="7" width="10.140625" style="0" bestFit="1" customWidth="1"/>
    <col min="8" max="8" width="29.8515625" style="0" bestFit="1" customWidth="1"/>
    <col min="10" max="10" width="3.140625" style="0" customWidth="1"/>
    <col min="11" max="11" width="10.140625" style="0" bestFit="1" customWidth="1"/>
    <col min="12" max="12" width="28.421875" style="0" bestFit="1" customWidth="1"/>
  </cols>
  <sheetData>
    <row r="1" spans="5:12" ht="15">
      <c r="E1" s="29" t="s">
        <v>118</v>
      </c>
      <c r="F1" s="29"/>
      <c r="G1" s="29"/>
      <c r="H1" s="29"/>
      <c r="I1" s="29"/>
      <c r="J1" s="29"/>
      <c r="K1" s="29"/>
      <c r="L1" s="29"/>
    </row>
    <row r="3" spans="1:7" ht="15">
      <c r="A3" s="26" t="s">
        <v>6</v>
      </c>
      <c r="B3" s="27"/>
      <c r="C3" s="27"/>
      <c r="D3" s="27"/>
      <c r="E3" s="28"/>
      <c r="G3" s="9" t="s">
        <v>53</v>
      </c>
    </row>
    <row r="4" spans="1:5" ht="15">
      <c r="A4" s="7" t="s">
        <v>0</v>
      </c>
      <c r="B4" s="7" t="s">
        <v>1</v>
      </c>
      <c r="C4" s="7" t="s">
        <v>2</v>
      </c>
      <c r="D4" s="7" t="s">
        <v>3</v>
      </c>
      <c r="E4" s="7" t="s">
        <v>4</v>
      </c>
    </row>
    <row r="5" spans="1:11" ht="15">
      <c r="A5" s="1">
        <v>1</v>
      </c>
      <c r="B5" s="2">
        <v>42704</v>
      </c>
      <c r="C5" s="23">
        <v>1104.64</v>
      </c>
      <c r="D5" s="23">
        <v>165.7</v>
      </c>
      <c r="E5" s="4">
        <f>+D5+C5</f>
        <v>1270.3400000000001</v>
      </c>
      <c r="G5" s="3" t="s">
        <v>19</v>
      </c>
      <c r="K5" s="3" t="s">
        <v>20</v>
      </c>
    </row>
    <row r="6" spans="1:13" ht="15">
      <c r="A6" s="1">
        <v>2</v>
      </c>
      <c r="B6" s="2">
        <v>42766</v>
      </c>
      <c r="C6" s="23">
        <v>1104.58</v>
      </c>
      <c r="D6" s="23">
        <v>165.69</v>
      </c>
      <c r="E6" s="4">
        <f aca="true" t="shared" si="0" ref="E6:E22">+D6+C6</f>
        <v>1270.27</v>
      </c>
      <c r="G6" s="6" t="s">
        <v>8</v>
      </c>
      <c r="H6" s="1" t="s">
        <v>17</v>
      </c>
      <c r="I6" s="4">
        <f>E5</f>
        <v>1270.3400000000001</v>
      </c>
      <c r="K6" s="6" t="s">
        <v>21</v>
      </c>
      <c r="L6" s="1" t="s">
        <v>22</v>
      </c>
      <c r="M6" s="4">
        <f>E5</f>
        <v>1270.3400000000001</v>
      </c>
    </row>
    <row r="7" spans="1:13" ht="15">
      <c r="A7" s="1">
        <v>3</v>
      </c>
      <c r="B7" s="2">
        <v>42825</v>
      </c>
      <c r="C7" s="23">
        <v>1104.58</v>
      </c>
      <c r="D7" s="23">
        <v>165.69</v>
      </c>
      <c r="E7" s="4">
        <f t="shared" si="0"/>
        <v>1270.27</v>
      </c>
      <c r="G7" s="6" t="s">
        <v>7</v>
      </c>
      <c r="H7" s="1" t="s">
        <v>16</v>
      </c>
      <c r="I7" s="4">
        <f>E6+E7</f>
        <v>2540.54</v>
      </c>
      <c r="K7" s="6" t="s">
        <v>23</v>
      </c>
      <c r="L7" s="1" t="s">
        <v>26</v>
      </c>
      <c r="M7" s="4">
        <f>E6+E7+E8+E9+E10+E11</f>
        <v>7621.620000000001</v>
      </c>
    </row>
    <row r="8" spans="1:13" ht="15">
      <c r="A8" s="1">
        <v>4</v>
      </c>
      <c r="B8" s="2">
        <v>42886</v>
      </c>
      <c r="C8" s="23">
        <v>1104.58</v>
      </c>
      <c r="D8" s="23">
        <v>165.69</v>
      </c>
      <c r="E8" s="4">
        <f t="shared" si="0"/>
        <v>1270.27</v>
      </c>
      <c r="G8" s="6" t="s">
        <v>9</v>
      </c>
      <c r="H8" s="1" t="s">
        <v>16</v>
      </c>
      <c r="I8" s="4">
        <f>E8</f>
        <v>1270.27</v>
      </c>
      <c r="K8" s="6" t="s">
        <v>24</v>
      </c>
      <c r="L8" s="1" t="s">
        <v>27</v>
      </c>
      <c r="M8" s="4">
        <f>E12+E13+E14+E15+E16+E17</f>
        <v>7621.620000000001</v>
      </c>
    </row>
    <row r="9" spans="1:13" ht="15">
      <c r="A9" s="1">
        <v>5</v>
      </c>
      <c r="B9" s="2">
        <v>42947</v>
      </c>
      <c r="C9" s="23">
        <v>1104.58</v>
      </c>
      <c r="D9" s="23">
        <v>165.69</v>
      </c>
      <c r="E9" s="4">
        <f t="shared" si="0"/>
        <v>1270.27</v>
      </c>
      <c r="G9" s="6" t="s">
        <v>10</v>
      </c>
      <c r="H9" s="1" t="s">
        <v>16</v>
      </c>
      <c r="I9" s="4">
        <f>E9+E10</f>
        <v>2540.54</v>
      </c>
      <c r="K9" s="6" t="s">
        <v>25</v>
      </c>
      <c r="L9" s="1" t="s">
        <v>28</v>
      </c>
      <c r="M9" s="4">
        <f>E18+E19+E20+E21+E22</f>
        <v>6351.3</v>
      </c>
    </row>
    <row r="10" spans="1:13" ht="15">
      <c r="A10" s="1">
        <v>6</v>
      </c>
      <c r="B10" s="2">
        <v>43008</v>
      </c>
      <c r="C10" s="23">
        <v>1104.58</v>
      </c>
      <c r="D10" s="23">
        <v>165.69</v>
      </c>
      <c r="E10" s="4">
        <f t="shared" si="0"/>
        <v>1270.27</v>
      </c>
      <c r="G10" s="6" t="s">
        <v>11</v>
      </c>
      <c r="H10" s="1" t="s">
        <v>16</v>
      </c>
      <c r="I10" s="4">
        <f>E11</f>
        <v>1270.27</v>
      </c>
      <c r="K10" s="1"/>
      <c r="L10" s="1"/>
      <c r="M10" s="4"/>
    </row>
    <row r="11" spans="1:13" ht="15">
      <c r="A11" s="1">
        <v>7</v>
      </c>
      <c r="B11" s="2">
        <v>43069</v>
      </c>
      <c r="C11" s="23">
        <v>1104.58</v>
      </c>
      <c r="D11" s="23">
        <v>165.69</v>
      </c>
      <c r="E11" s="4">
        <f t="shared" si="0"/>
        <v>1270.27</v>
      </c>
      <c r="G11" s="6" t="s">
        <v>12</v>
      </c>
      <c r="H11" s="1" t="s">
        <v>18</v>
      </c>
      <c r="I11" s="4">
        <f>E12+E13+E18+E19</f>
        <v>5081.06</v>
      </c>
      <c r="K11" s="1"/>
      <c r="L11" s="1"/>
      <c r="M11" s="4"/>
    </row>
    <row r="12" spans="1:13" ht="15">
      <c r="A12" s="1">
        <v>8</v>
      </c>
      <c r="B12" s="2">
        <v>43131</v>
      </c>
      <c r="C12" s="23">
        <v>1104.58</v>
      </c>
      <c r="D12" s="23">
        <v>165.69</v>
      </c>
      <c r="E12" s="4">
        <f t="shared" si="0"/>
        <v>1270.27</v>
      </c>
      <c r="G12" s="6" t="s">
        <v>13</v>
      </c>
      <c r="H12" s="1" t="s">
        <v>18</v>
      </c>
      <c r="I12" s="4">
        <f>E14+E20</f>
        <v>2540.5299999999997</v>
      </c>
      <c r="K12" s="1"/>
      <c r="L12" s="1"/>
      <c r="M12" s="4"/>
    </row>
    <row r="13" spans="1:13" ht="15">
      <c r="A13" s="1">
        <v>9</v>
      </c>
      <c r="B13" s="2">
        <v>43190</v>
      </c>
      <c r="C13" s="23">
        <v>1104.58</v>
      </c>
      <c r="D13" s="23">
        <v>165.69</v>
      </c>
      <c r="E13" s="4">
        <f t="shared" si="0"/>
        <v>1270.27</v>
      </c>
      <c r="G13" s="6" t="s">
        <v>14</v>
      </c>
      <c r="H13" s="1" t="s">
        <v>18</v>
      </c>
      <c r="I13" s="4">
        <f>E15+E16+E21+E22</f>
        <v>5081.06</v>
      </c>
      <c r="K13" s="1"/>
      <c r="L13" s="1"/>
      <c r="M13" s="4"/>
    </row>
    <row r="14" spans="1:13" ht="15">
      <c r="A14" s="1">
        <v>10</v>
      </c>
      <c r="B14" s="2">
        <v>43251</v>
      </c>
      <c r="C14" s="23">
        <v>1104.58</v>
      </c>
      <c r="D14" s="23">
        <v>165.69</v>
      </c>
      <c r="E14" s="4">
        <f t="shared" si="0"/>
        <v>1270.27</v>
      </c>
      <c r="G14" s="6" t="s">
        <v>15</v>
      </c>
      <c r="H14" s="1" t="s">
        <v>18</v>
      </c>
      <c r="I14" s="4">
        <f>E17</f>
        <v>1270.27</v>
      </c>
      <c r="K14" s="1"/>
      <c r="L14" s="1"/>
      <c r="M14" s="4"/>
    </row>
    <row r="15" spans="1:13" ht="15">
      <c r="A15" s="1">
        <v>11</v>
      </c>
      <c r="B15" s="2">
        <v>43312</v>
      </c>
      <c r="C15" s="23">
        <v>1104.58</v>
      </c>
      <c r="D15" s="23">
        <v>165.69</v>
      </c>
      <c r="E15" s="4">
        <f t="shared" si="0"/>
        <v>1270.27</v>
      </c>
      <c r="H15" s="3" t="s">
        <v>5</v>
      </c>
      <c r="I15" s="5">
        <f>SUM(I6:I14)</f>
        <v>22864.88</v>
      </c>
      <c r="L15" s="3" t="s">
        <v>5</v>
      </c>
      <c r="M15" s="5">
        <f>SUM(M6:M9)</f>
        <v>22864.88</v>
      </c>
    </row>
    <row r="16" spans="1:5" ht="15">
      <c r="A16" s="1">
        <v>12</v>
      </c>
      <c r="B16" s="2">
        <v>43373</v>
      </c>
      <c r="C16" s="23">
        <v>1104.58</v>
      </c>
      <c r="D16" s="23">
        <v>165.69</v>
      </c>
      <c r="E16" s="4">
        <f t="shared" si="0"/>
        <v>1270.27</v>
      </c>
    </row>
    <row r="17" spans="1:5" ht="15">
      <c r="A17" s="1">
        <v>13</v>
      </c>
      <c r="B17" s="2">
        <v>43434</v>
      </c>
      <c r="C17" s="23">
        <v>1104.58</v>
      </c>
      <c r="D17" s="23">
        <v>165.69</v>
      </c>
      <c r="E17" s="4">
        <f t="shared" si="0"/>
        <v>1270.27</v>
      </c>
    </row>
    <row r="18" spans="1:7" ht="15">
      <c r="A18" s="1">
        <v>14</v>
      </c>
      <c r="B18" s="2">
        <v>43496</v>
      </c>
      <c r="C18" s="23">
        <v>1104.58</v>
      </c>
      <c r="D18" s="23">
        <v>165.68</v>
      </c>
      <c r="E18" s="4">
        <f t="shared" si="0"/>
        <v>1270.26</v>
      </c>
      <c r="G18" s="9" t="s">
        <v>54</v>
      </c>
    </row>
    <row r="19" spans="1:5" ht="15">
      <c r="A19" s="1">
        <v>15</v>
      </c>
      <c r="B19" s="2">
        <v>43555</v>
      </c>
      <c r="C19" s="23">
        <v>1104.58</v>
      </c>
      <c r="D19" s="23">
        <v>165.68</v>
      </c>
      <c r="E19" s="4">
        <f t="shared" si="0"/>
        <v>1270.26</v>
      </c>
    </row>
    <row r="20" spans="1:11" ht="15">
      <c r="A20" s="1">
        <v>16</v>
      </c>
      <c r="B20" s="2">
        <v>43616</v>
      </c>
      <c r="C20" s="23">
        <v>1104.58</v>
      </c>
      <c r="D20" s="23">
        <v>165.68</v>
      </c>
      <c r="E20" s="4">
        <f t="shared" si="0"/>
        <v>1270.26</v>
      </c>
      <c r="G20" s="3" t="s">
        <v>19</v>
      </c>
      <c r="K20" s="3" t="s">
        <v>20</v>
      </c>
    </row>
    <row r="21" spans="1:13" ht="15">
      <c r="A21" s="1">
        <v>17</v>
      </c>
      <c r="B21" s="2">
        <v>43677</v>
      </c>
      <c r="C21" s="23">
        <v>1104.58</v>
      </c>
      <c r="D21" s="23">
        <v>165.68</v>
      </c>
      <c r="E21" s="4">
        <f t="shared" si="0"/>
        <v>1270.26</v>
      </c>
      <c r="G21" s="6" t="s">
        <v>8</v>
      </c>
      <c r="H21" s="1" t="s">
        <v>17</v>
      </c>
      <c r="I21" s="4">
        <f>+M21</f>
        <v>2540.54</v>
      </c>
      <c r="K21" s="6" t="s">
        <v>7</v>
      </c>
      <c r="L21" s="1" t="s">
        <v>16</v>
      </c>
      <c r="M21" s="4">
        <f>I7</f>
        <v>2540.54</v>
      </c>
    </row>
    <row r="22" spans="1:13" ht="15">
      <c r="A22" s="1">
        <v>18</v>
      </c>
      <c r="B22" s="2">
        <v>43738</v>
      </c>
      <c r="C22" s="23">
        <v>1104.58</v>
      </c>
      <c r="D22" s="23">
        <v>165.68</v>
      </c>
      <c r="E22" s="4">
        <f t="shared" si="0"/>
        <v>1270.26</v>
      </c>
      <c r="G22" s="1" t="s">
        <v>46</v>
      </c>
      <c r="H22" s="1" t="s">
        <v>47</v>
      </c>
      <c r="I22" s="4">
        <f>I21</f>
        <v>2540.54</v>
      </c>
      <c r="K22" s="1" t="s">
        <v>48</v>
      </c>
      <c r="L22" s="1" t="s">
        <v>62</v>
      </c>
      <c r="M22" s="4">
        <f>+M21</f>
        <v>2540.54</v>
      </c>
    </row>
    <row r="23" spans="2:13" ht="15">
      <c r="B23" s="3" t="s">
        <v>5</v>
      </c>
      <c r="C23" s="5">
        <f>SUM(C5:C22)</f>
        <v>19882.500000000007</v>
      </c>
      <c r="D23" s="5">
        <f>SUM(D5:D22)</f>
        <v>2982.3799999999997</v>
      </c>
      <c r="E23" s="5">
        <f>SUM(E5:E22)</f>
        <v>22864.879999999994</v>
      </c>
      <c r="H23" s="3" t="s">
        <v>5</v>
      </c>
      <c r="I23" s="5">
        <f>SUM(I21:I22)</f>
        <v>5081.08</v>
      </c>
      <c r="L23" s="3" t="s">
        <v>5</v>
      </c>
      <c r="M23" s="5">
        <f>SUM(M20:M22)</f>
        <v>5081.08</v>
      </c>
    </row>
    <row r="24" ht="15">
      <c r="M24" s="10"/>
    </row>
    <row r="25" ht="15">
      <c r="G25" s="9" t="s">
        <v>49</v>
      </c>
    </row>
  </sheetData>
  <sheetProtection password="EA92" sheet="1" objects="1" scenarios="1"/>
  <mergeCells count="2">
    <mergeCell ref="A3:E3"/>
    <mergeCell ref="E1:L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24"/>
  <sheetViews>
    <sheetView showGridLines="0" showZeros="0" zoomScalePageLayoutView="0" workbookViewId="0" topLeftCell="A1">
      <selection activeCell="I8" sqref="I8"/>
    </sheetView>
  </sheetViews>
  <sheetFormatPr defaultColWidth="9.140625" defaultRowHeight="15"/>
  <cols>
    <col min="1" max="1" width="8.28125" style="0" bestFit="1" customWidth="1"/>
    <col min="2" max="2" width="14.421875" style="0" bestFit="1" customWidth="1"/>
    <col min="3" max="3" width="10.421875" style="0" bestFit="1" customWidth="1"/>
    <col min="4" max="4" width="15.140625" style="0" bestFit="1" customWidth="1"/>
    <col min="5" max="5" width="12.28125" style="0" bestFit="1" customWidth="1"/>
    <col min="7" max="7" width="10.140625" style="0" bestFit="1" customWidth="1"/>
    <col min="8" max="8" width="29.8515625" style="0" bestFit="1" customWidth="1"/>
    <col min="11" max="11" width="10.140625" style="0" bestFit="1" customWidth="1"/>
    <col min="12" max="12" width="28.421875" style="0" bestFit="1" customWidth="1"/>
  </cols>
  <sheetData>
    <row r="1" spans="5:11" ht="15">
      <c r="E1" s="29" t="s">
        <v>115</v>
      </c>
      <c r="F1" s="29"/>
      <c r="G1" s="29"/>
      <c r="H1" s="29"/>
      <c r="I1" s="29"/>
      <c r="J1" s="29"/>
      <c r="K1" s="29"/>
    </row>
    <row r="2" spans="1:7" ht="15">
      <c r="A2" s="26" t="s">
        <v>29</v>
      </c>
      <c r="B2" s="27"/>
      <c r="C2" s="27"/>
      <c r="D2" s="27"/>
      <c r="E2" s="28"/>
      <c r="G2" s="9" t="s">
        <v>53</v>
      </c>
    </row>
    <row r="3" spans="1:5" ht="15">
      <c r="A3" s="7" t="s">
        <v>0</v>
      </c>
      <c r="B3" s="7" t="s">
        <v>1</v>
      </c>
      <c r="C3" s="7" t="s">
        <v>2</v>
      </c>
      <c r="D3" s="7" t="s">
        <v>3</v>
      </c>
      <c r="E3" s="7" t="s">
        <v>4</v>
      </c>
    </row>
    <row r="4" spans="1:11" ht="15">
      <c r="A4" s="1">
        <v>1</v>
      </c>
      <c r="B4" s="2">
        <v>42704</v>
      </c>
      <c r="C4" s="23">
        <v>1294.38</v>
      </c>
      <c r="D4" s="23">
        <v>194.16</v>
      </c>
      <c r="E4" s="4">
        <f>+D4+C4</f>
        <v>1488.5400000000002</v>
      </c>
      <c r="G4" s="3" t="s">
        <v>19</v>
      </c>
      <c r="K4" s="3" t="s">
        <v>20</v>
      </c>
    </row>
    <row r="5" spans="1:13" ht="15">
      <c r="A5" s="1">
        <v>2</v>
      </c>
      <c r="B5" s="2">
        <v>42766</v>
      </c>
      <c r="C5" s="23">
        <v>1294.37</v>
      </c>
      <c r="D5" s="23">
        <v>194.16</v>
      </c>
      <c r="E5" s="4">
        <f aca="true" t="shared" si="0" ref="E5:E21">+D5+C5</f>
        <v>1488.53</v>
      </c>
      <c r="G5" s="6" t="s">
        <v>31</v>
      </c>
      <c r="H5" s="1" t="s">
        <v>30</v>
      </c>
      <c r="I5" s="4">
        <f>E4</f>
        <v>1488.5400000000002</v>
      </c>
      <c r="K5" s="6" t="s">
        <v>42</v>
      </c>
      <c r="L5" s="1" t="s">
        <v>22</v>
      </c>
      <c r="M5" s="4">
        <f>E4</f>
        <v>1488.5400000000002</v>
      </c>
    </row>
    <row r="6" spans="1:13" ht="15">
      <c r="A6" s="1">
        <v>3</v>
      </c>
      <c r="B6" s="2">
        <v>42825</v>
      </c>
      <c r="C6" s="23">
        <v>1294.37</v>
      </c>
      <c r="D6" s="23">
        <v>194.16</v>
      </c>
      <c r="E6" s="4">
        <f t="shared" si="0"/>
        <v>1488.53</v>
      </c>
      <c r="G6" s="6" t="s">
        <v>34</v>
      </c>
      <c r="H6" s="1" t="s">
        <v>32</v>
      </c>
      <c r="I6" s="4">
        <f>E5+E6</f>
        <v>2977.06</v>
      </c>
      <c r="K6" s="6" t="s">
        <v>43</v>
      </c>
      <c r="L6" s="1" t="s">
        <v>26</v>
      </c>
      <c r="M6" s="4">
        <f>E5+E6+E7+E8+E9+E10</f>
        <v>8931.18</v>
      </c>
    </row>
    <row r="7" spans="1:13" ht="15">
      <c r="A7" s="1">
        <v>4</v>
      </c>
      <c r="B7" s="2">
        <v>42886</v>
      </c>
      <c r="C7" s="23">
        <v>1294.37</v>
      </c>
      <c r="D7" s="23">
        <v>194.16</v>
      </c>
      <c r="E7" s="4">
        <f t="shared" si="0"/>
        <v>1488.53</v>
      </c>
      <c r="G7" s="6" t="s">
        <v>35</v>
      </c>
      <c r="H7" s="1" t="s">
        <v>32</v>
      </c>
      <c r="I7" s="4">
        <f>E7</f>
        <v>1488.53</v>
      </c>
      <c r="K7" s="6" t="s">
        <v>44</v>
      </c>
      <c r="L7" s="1" t="s">
        <v>27</v>
      </c>
      <c r="M7" s="4">
        <f>E11+E12+E13+E14+E15+E16</f>
        <v>8931.15</v>
      </c>
    </row>
    <row r="8" spans="1:13" ht="15">
      <c r="A8" s="1">
        <v>5</v>
      </c>
      <c r="B8" s="2">
        <v>42947</v>
      </c>
      <c r="C8" s="23">
        <v>1294.37</v>
      </c>
      <c r="D8" s="23">
        <v>194.16</v>
      </c>
      <c r="E8" s="4">
        <f t="shared" si="0"/>
        <v>1488.53</v>
      </c>
      <c r="G8" s="6" t="s">
        <v>36</v>
      </c>
      <c r="H8" s="1" t="s">
        <v>32</v>
      </c>
      <c r="I8" s="4">
        <f>E8+E9</f>
        <v>2977.06</v>
      </c>
      <c r="K8" s="6" t="s">
        <v>45</v>
      </c>
      <c r="L8" s="1" t="s">
        <v>28</v>
      </c>
      <c r="M8" s="4">
        <f>E17+E18+E19+E20+E21</f>
        <v>7442.6</v>
      </c>
    </row>
    <row r="9" spans="1:13" ht="15">
      <c r="A9" s="1">
        <v>6</v>
      </c>
      <c r="B9" s="2">
        <v>43008</v>
      </c>
      <c r="C9" s="23">
        <v>1294.37</v>
      </c>
      <c r="D9" s="23">
        <v>194.16</v>
      </c>
      <c r="E9" s="4">
        <f t="shared" si="0"/>
        <v>1488.53</v>
      </c>
      <c r="G9" s="6" t="s">
        <v>37</v>
      </c>
      <c r="H9" s="1" t="s">
        <v>32</v>
      </c>
      <c r="I9" s="4">
        <f>E10</f>
        <v>1488.53</v>
      </c>
      <c r="L9" s="1"/>
      <c r="M9" s="4"/>
    </row>
    <row r="10" spans="1:13" ht="15">
      <c r="A10" s="1">
        <v>7</v>
      </c>
      <c r="B10" s="2">
        <v>43069</v>
      </c>
      <c r="C10" s="23">
        <v>1294.37</v>
      </c>
      <c r="D10" s="23">
        <v>194.16</v>
      </c>
      <c r="E10" s="4">
        <f t="shared" si="0"/>
        <v>1488.53</v>
      </c>
      <c r="G10" s="6" t="s">
        <v>38</v>
      </c>
      <c r="H10" s="1" t="s">
        <v>33</v>
      </c>
      <c r="I10" s="4">
        <f>E11+E12+E17+E18</f>
        <v>5954.1</v>
      </c>
      <c r="L10" s="1"/>
      <c r="M10" s="4"/>
    </row>
    <row r="11" spans="1:13" ht="15">
      <c r="A11" s="1">
        <v>8</v>
      </c>
      <c r="B11" s="2">
        <v>43131</v>
      </c>
      <c r="C11" s="23">
        <v>1294.37</v>
      </c>
      <c r="D11" s="23">
        <v>194.16</v>
      </c>
      <c r="E11" s="4">
        <f t="shared" si="0"/>
        <v>1488.53</v>
      </c>
      <c r="G11" s="6" t="s">
        <v>39</v>
      </c>
      <c r="H11" s="1" t="s">
        <v>33</v>
      </c>
      <c r="I11" s="4">
        <f>E13+E19</f>
        <v>2977.04</v>
      </c>
      <c r="L11" s="1"/>
      <c r="M11" s="4"/>
    </row>
    <row r="12" spans="1:13" ht="15">
      <c r="A12" s="1">
        <v>9</v>
      </c>
      <c r="B12" s="2">
        <v>43190</v>
      </c>
      <c r="C12" s="23">
        <v>1294.37</v>
      </c>
      <c r="D12" s="23">
        <v>194.16</v>
      </c>
      <c r="E12" s="4">
        <f t="shared" si="0"/>
        <v>1488.53</v>
      </c>
      <c r="G12" s="6" t="s">
        <v>40</v>
      </c>
      <c r="H12" s="1" t="s">
        <v>33</v>
      </c>
      <c r="I12" s="4">
        <f>E14+E15+E20+E21</f>
        <v>5954.09</v>
      </c>
      <c r="L12" s="1"/>
      <c r="M12" s="4"/>
    </row>
    <row r="13" spans="1:13" ht="15">
      <c r="A13" s="1">
        <v>10</v>
      </c>
      <c r="B13" s="2">
        <v>43251</v>
      </c>
      <c r="C13" s="23">
        <v>1294.37</v>
      </c>
      <c r="D13" s="23">
        <v>194.15</v>
      </c>
      <c r="E13" s="4">
        <f t="shared" si="0"/>
        <v>1488.52</v>
      </c>
      <c r="G13" s="6" t="s">
        <v>41</v>
      </c>
      <c r="H13" s="1" t="s">
        <v>33</v>
      </c>
      <c r="I13" s="4">
        <f>E16</f>
        <v>1488.52</v>
      </c>
      <c r="L13" s="1"/>
      <c r="M13" s="4"/>
    </row>
    <row r="14" spans="1:13" ht="15">
      <c r="A14" s="1">
        <v>11</v>
      </c>
      <c r="B14" s="2">
        <v>43312</v>
      </c>
      <c r="C14" s="23">
        <v>1294.37</v>
      </c>
      <c r="D14" s="23">
        <v>194.16</v>
      </c>
      <c r="E14" s="4">
        <f t="shared" si="0"/>
        <v>1488.53</v>
      </c>
      <c r="H14" s="3" t="s">
        <v>5</v>
      </c>
      <c r="I14" s="5">
        <f>SUM(I5:I13)</f>
        <v>26793.47</v>
      </c>
      <c r="L14" s="3" t="s">
        <v>5</v>
      </c>
      <c r="M14" s="5">
        <f>SUM(M5:M8)</f>
        <v>26793.47</v>
      </c>
    </row>
    <row r="15" spans="1:5" ht="15">
      <c r="A15" s="1">
        <v>12</v>
      </c>
      <c r="B15" s="2">
        <v>43373</v>
      </c>
      <c r="C15" s="23">
        <v>1294.37</v>
      </c>
      <c r="D15" s="23">
        <v>194.15</v>
      </c>
      <c r="E15" s="4">
        <f t="shared" si="0"/>
        <v>1488.52</v>
      </c>
    </row>
    <row r="16" spans="1:5" ht="15">
      <c r="A16" s="1">
        <v>13</v>
      </c>
      <c r="B16" s="2">
        <v>43434</v>
      </c>
      <c r="C16" s="23">
        <v>1294.37</v>
      </c>
      <c r="D16" s="23">
        <v>194.15</v>
      </c>
      <c r="E16" s="4">
        <f t="shared" si="0"/>
        <v>1488.52</v>
      </c>
    </row>
    <row r="17" spans="1:7" ht="15">
      <c r="A17" s="1">
        <v>14</v>
      </c>
      <c r="B17" s="2">
        <v>43496</v>
      </c>
      <c r="C17" s="23">
        <v>1294.37</v>
      </c>
      <c r="D17" s="23">
        <v>194.15</v>
      </c>
      <c r="E17" s="4">
        <f t="shared" si="0"/>
        <v>1488.52</v>
      </c>
      <c r="G17" s="9" t="s">
        <v>54</v>
      </c>
    </row>
    <row r="18" spans="1:5" ht="15">
      <c r="A18" s="1">
        <v>15</v>
      </c>
      <c r="B18" s="2">
        <v>43555</v>
      </c>
      <c r="C18" s="23">
        <v>1294.37</v>
      </c>
      <c r="D18" s="23">
        <v>194.15</v>
      </c>
      <c r="E18" s="4">
        <f t="shared" si="0"/>
        <v>1488.52</v>
      </c>
    </row>
    <row r="19" spans="1:11" ht="15">
      <c r="A19" s="1">
        <v>16</v>
      </c>
      <c r="B19" s="2">
        <v>43616</v>
      </c>
      <c r="C19" s="23">
        <v>1294.37</v>
      </c>
      <c r="D19" s="23">
        <v>194.15</v>
      </c>
      <c r="E19" s="4">
        <f t="shared" si="0"/>
        <v>1488.52</v>
      </c>
      <c r="G19" s="3" t="s">
        <v>19</v>
      </c>
      <c r="K19" s="3" t="s">
        <v>20</v>
      </c>
    </row>
    <row r="20" spans="1:13" ht="15">
      <c r="A20" s="1">
        <v>17</v>
      </c>
      <c r="B20" s="2">
        <v>43677</v>
      </c>
      <c r="C20" s="23">
        <v>1294.37</v>
      </c>
      <c r="D20" s="23">
        <v>194.15</v>
      </c>
      <c r="E20" s="4">
        <f t="shared" si="0"/>
        <v>1488.52</v>
      </c>
      <c r="G20" s="6" t="s">
        <v>8</v>
      </c>
      <c r="H20" s="1" t="s">
        <v>30</v>
      </c>
      <c r="I20" s="4">
        <f>+M20</f>
        <v>2977.06</v>
      </c>
      <c r="K20" s="6" t="s">
        <v>7</v>
      </c>
      <c r="L20" s="1" t="s">
        <v>16</v>
      </c>
      <c r="M20" s="4">
        <f>I6</f>
        <v>2977.06</v>
      </c>
    </row>
    <row r="21" spans="1:13" ht="15">
      <c r="A21" s="1">
        <v>18</v>
      </c>
      <c r="B21" s="2">
        <v>43738</v>
      </c>
      <c r="C21" s="23">
        <v>1294.37</v>
      </c>
      <c r="D21" s="23">
        <v>194.15</v>
      </c>
      <c r="E21" s="4">
        <f t="shared" si="0"/>
        <v>1488.52</v>
      </c>
      <c r="G21" s="1" t="s">
        <v>46</v>
      </c>
      <c r="H21" s="1" t="s">
        <v>47</v>
      </c>
      <c r="I21" s="4">
        <f>I20</f>
        <v>2977.06</v>
      </c>
      <c r="K21" s="1" t="s">
        <v>48</v>
      </c>
      <c r="L21" s="1" t="s">
        <v>62</v>
      </c>
      <c r="M21" s="4">
        <f>+M20</f>
        <v>2977.06</v>
      </c>
    </row>
    <row r="22" spans="2:13" ht="15">
      <c r="B22" s="3" t="s">
        <v>5</v>
      </c>
      <c r="C22" s="5">
        <f>SUM(C4:C21)</f>
        <v>23298.669999999987</v>
      </c>
      <c r="D22" s="5">
        <f>SUM(D4:D21)</f>
        <v>3494.800000000001</v>
      </c>
      <c r="E22" s="5">
        <f>SUM(E4:E21)</f>
        <v>26793.470000000005</v>
      </c>
      <c r="H22" s="3" t="s">
        <v>5</v>
      </c>
      <c r="I22" s="5">
        <f>SUM(I20:I21)</f>
        <v>5954.12</v>
      </c>
      <c r="L22" s="3" t="s">
        <v>5</v>
      </c>
      <c r="M22" s="5">
        <f>SUM(M19:M21)</f>
        <v>5954.12</v>
      </c>
    </row>
    <row r="24" ht="15">
      <c r="G24" s="9" t="s">
        <v>49</v>
      </c>
    </row>
  </sheetData>
  <sheetProtection password="EA92" sheet="1" objects="1" scenarios="1"/>
  <mergeCells count="2">
    <mergeCell ref="A2:E2"/>
    <mergeCell ref="E1:K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28"/>
  <sheetViews>
    <sheetView showGridLines="0" showZeros="0" zoomScalePageLayoutView="0" workbookViewId="0" topLeftCell="A1">
      <selection activeCell="I21" sqref="I21"/>
    </sheetView>
  </sheetViews>
  <sheetFormatPr defaultColWidth="9.140625" defaultRowHeight="15"/>
  <cols>
    <col min="1" max="1" width="8.28125" style="0" bestFit="1" customWidth="1"/>
    <col min="2" max="2" width="14.421875" style="0" bestFit="1" customWidth="1"/>
    <col min="3" max="3" width="10.421875" style="0" bestFit="1" customWidth="1"/>
    <col min="4" max="4" width="15.140625" style="0" bestFit="1" customWidth="1"/>
    <col min="5" max="5" width="12.28125" style="0" bestFit="1" customWidth="1"/>
    <col min="6" max="6" width="5.00390625" style="0" customWidth="1"/>
    <col min="7" max="7" width="10.140625" style="0" bestFit="1" customWidth="1"/>
    <col min="8" max="8" width="35.57421875" style="0" bestFit="1" customWidth="1"/>
    <col min="9" max="9" width="11.7109375" style="0" bestFit="1" customWidth="1"/>
    <col min="10" max="10" width="3.140625" style="0" customWidth="1"/>
    <col min="11" max="11" width="10.140625" style="0" bestFit="1" customWidth="1"/>
    <col min="12" max="12" width="42.140625" style="0" bestFit="1" customWidth="1"/>
    <col min="13" max="13" width="11.7109375" style="0" bestFit="1" customWidth="1"/>
  </cols>
  <sheetData>
    <row r="1" spans="5:11" ht="15">
      <c r="E1" s="29" t="s">
        <v>116</v>
      </c>
      <c r="F1" s="29"/>
      <c r="G1" s="29"/>
      <c r="H1" s="29"/>
      <c r="I1" s="29"/>
      <c r="J1" s="29"/>
      <c r="K1" s="29"/>
    </row>
    <row r="2" spans="1:9" ht="15">
      <c r="A2" s="8" t="s">
        <v>55</v>
      </c>
      <c r="E2" s="24">
        <v>1000000</v>
      </c>
      <c r="G2" s="9" t="s">
        <v>53</v>
      </c>
      <c r="I2" s="14" t="s">
        <v>64</v>
      </c>
    </row>
    <row r="3" spans="1:5" ht="15">
      <c r="A3" s="8" t="s">
        <v>56</v>
      </c>
      <c r="E3" s="10">
        <f>E2*0.03</f>
        <v>30000</v>
      </c>
    </row>
    <row r="4" spans="7:11" ht="15">
      <c r="G4" s="3" t="s">
        <v>19</v>
      </c>
      <c r="K4" s="3" t="s">
        <v>20</v>
      </c>
    </row>
    <row r="5" spans="1:13" ht="15">
      <c r="A5" s="26" t="s">
        <v>50</v>
      </c>
      <c r="B5" s="27"/>
      <c r="C5" s="27"/>
      <c r="D5" s="27"/>
      <c r="E5" s="28"/>
      <c r="G5" s="6" t="s">
        <v>51</v>
      </c>
      <c r="H5" s="1" t="s">
        <v>52</v>
      </c>
      <c r="I5" s="4">
        <f>E2</f>
        <v>1000000</v>
      </c>
      <c r="K5" s="6" t="s">
        <v>59</v>
      </c>
      <c r="L5" s="1" t="s">
        <v>52</v>
      </c>
      <c r="M5" s="4">
        <f>E2</f>
        <v>1000000</v>
      </c>
    </row>
    <row r="6" spans="1:13" ht="15">
      <c r="A6" s="7" t="s">
        <v>0</v>
      </c>
      <c r="B6" s="7" t="s">
        <v>1</v>
      </c>
      <c r="C6" s="7" t="s">
        <v>2</v>
      </c>
      <c r="D6" s="7" t="s">
        <v>3</v>
      </c>
      <c r="E6" s="7" t="s">
        <v>4</v>
      </c>
      <c r="G6" s="6" t="s">
        <v>51</v>
      </c>
      <c r="H6" s="1" t="s">
        <v>57</v>
      </c>
      <c r="I6" s="4">
        <f>+E7</f>
        <v>30000</v>
      </c>
      <c r="K6" s="6" t="s">
        <v>60</v>
      </c>
      <c r="L6" s="1" t="s">
        <v>61</v>
      </c>
      <c r="M6" s="4">
        <f>E3</f>
        <v>30000</v>
      </c>
    </row>
    <row r="7" spans="1:13" ht="15">
      <c r="A7" s="1">
        <v>1</v>
      </c>
      <c r="B7" s="2">
        <v>42704</v>
      </c>
      <c r="C7" s="4">
        <f>E3</f>
        <v>30000</v>
      </c>
      <c r="D7" s="4"/>
      <c r="E7" s="4">
        <f>E3</f>
        <v>30000</v>
      </c>
      <c r="G7" s="6" t="s">
        <v>46</v>
      </c>
      <c r="H7" s="1" t="s">
        <v>58</v>
      </c>
      <c r="I7" s="4">
        <f>I6+I5</f>
        <v>1030000</v>
      </c>
      <c r="K7" s="6" t="s">
        <v>48</v>
      </c>
      <c r="L7" s="1" t="s">
        <v>62</v>
      </c>
      <c r="M7" s="4">
        <f>I7</f>
        <v>1030000</v>
      </c>
    </row>
    <row r="8" spans="2:13" ht="15">
      <c r="B8" s="3" t="s">
        <v>5</v>
      </c>
      <c r="C8" s="5">
        <f>SUM(C7:C7)</f>
        <v>30000</v>
      </c>
      <c r="D8" s="5">
        <f>SUM(D7:D7)</f>
        <v>0</v>
      </c>
      <c r="E8" s="5">
        <f>SUM(E7:E7)</f>
        <v>30000</v>
      </c>
      <c r="H8" s="3" t="s">
        <v>5</v>
      </c>
      <c r="I8" s="5">
        <f>SUM(I5:I7)</f>
        <v>2060000</v>
      </c>
      <c r="L8" s="3" t="s">
        <v>5</v>
      </c>
      <c r="M8" s="5">
        <f>SUM(M5:M7)</f>
        <v>2060000</v>
      </c>
    </row>
    <row r="9" spans="7:13" ht="15">
      <c r="G9" s="11"/>
      <c r="H9" s="12"/>
      <c r="I9" s="13"/>
      <c r="J9" s="11"/>
      <c r="K9" s="11"/>
      <c r="L9" s="12"/>
      <c r="M9" s="13"/>
    </row>
    <row r="10" spans="7:13" ht="15">
      <c r="G10" s="11"/>
      <c r="H10" s="12"/>
      <c r="I10" s="14" t="s">
        <v>65</v>
      </c>
      <c r="J10" s="11"/>
      <c r="K10" s="11"/>
      <c r="L10" s="12"/>
      <c r="M10" s="13"/>
    </row>
    <row r="11" spans="7:11" ht="15">
      <c r="G11" s="3" t="s">
        <v>19</v>
      </c>
      <c r="K11" s="3" t="s">
        <v>20</v>
      </c>
    </row>
    <row r="12" spans="7:13" ht="15">
      <c r="G12" s="6" t="s">
        <v>66</v>
      </c>
      <c r="H12" s="1" t="s">
        <v>52</v>
      </c>
      <c r="I12" s="4">
        <f>E2</f>
        <v>1000000</v>
      </c>
      <c r="K12" s="6" t="s">
        <v>59</v>
      </c>
      <c r="L12" s="1" t="s">
        <v>52</v>
      </c>
      <c r="M12" s="4">
        <f>I12</f>
        <v>1000000</v>
      </c>
    </row>
    <row r="13" spans="7:13" ht="15">
      <c r="G13" s="6" t="s">
        <v>51</v>
      </c>
      <c r="H13" s="1" t="s">
        <v>57</v>
      </c>
      <c r="I13" s="4">
        <f>E3</f>
        <v>30000</v>
      </c>
      <c r="K13" s="6" t="s">
        <v>60</v>
      </c>
      <c r="L13" s="1" t="s">
        <v>61</v>
      </c>
      <c r="M13" s="4">
        <f>I13</f>
        <v>30000</v>
      </c>
    </row>
    <row r="14" spans="7:13" ht="15">
      <c r="G14" s="6" t="s">
        <v>46</v>
      </c>
      <c r="H14" s="1" t="s">
        <v>58</v>
      </c>
      <c r="I14" s="4">
        <f>I13</f>
        <v>30000</v>
      </c>
      <c r="K14" s="6" t="s">
        <v>48</v>
      </c>
      <c r="L14" s="1" t="s">
        <v>62</v>
      </c>
      <c r="M14" s="4">
        <f>I14</f>
        <v>30000</v>
      </c>
    </row>
    <row r="15" spans="8:13" ht="15">
      <c r="H15" s="3" t="s">
        <v>5</v>
      </c>
      <c r="I15" s="5">
        <f>SUM(I12:I14)</f>
        <v>1060000</v>
      </c>
      <c r="L15" s="3" t="s">
        <v>5</v>
      </c>
      <c r="M15" s="5">
        <f>SUM(M12:M14)</f>
        <v>1060000</v>
      </c>
    </row>
    <row r="18" ht="15">
      <c r="G18" s="9" t="s">
        <v>63</v>
      </c>
    </row>
    <row r="20" spans="7:11" ht="15">
      <c r="G20" s="3" t="s">
        <v>19</v>
      </c>
      <c r="K20" s="3" t="s">
        <v>20</v>
      </c>
    </row>
    <row r="21" spans="7:13" ht="15">
      <c r="G21" s="6" t="s">
        <v>60</v>
      </c>
      <c r="H21" s="1" t="s">
        <v>61</v>
      </c>
      <c r="I21" s="4">
        <f>+M21</f>
        <v>30000</v>
      </c>
      <c r="K21" s="6" t="s">
        <v>67</v>
      </c>
      <c r="L21" s="1" t="s">
        <v>68</v>
      </c>
      <c r="M21" s="4">
        <f>I6</f>
        <v>30000</v>
      </c>
    </row>
    <row r="22" spans="8:13" ht="15">
      <c r="H22" s="3" t="s">
        <v>5</v>
      </c>
      <c r="I22" s="5">
        <f>SUM(I21:I21)</f>
        <v>30000</v>
      </c>
      <c r="L22" s="3" t="s">
        <v>5</v>
      </c>
      <c r="M22" s="5">
        <f>SUM(M20:M21)</f>
        <v>30000</v>
      </c>
    </row>
    <row r="23" ht="15.75" thickBot="1"/>
    <row r="24" spans="1:9" ht="15">
      <c r="A24" s="30" t="s">
        <v>106</v>
      </c>
      <c r="B24" s="31"/>
      <c r="C24" s="31"/>
      <c r="D24" s="31"/>
      <c r="E24" s="31"/>
      <c r="F24" s="31"/>
      <c r="G24" s="31"/>
      <c r="H24" s="31"/>
      <c r="I24" s="32"/>
    </row>
    <row r="25" spans="1:9" ht="15">
      <c r="A25" s="33"/>
      <c r="B25" s="34"/>
      <c r="C25" s="34"/>
      <c r="D25" s="34"/>
      <c r="E25" s="34"/>
      <c r="F25" s="34"/>
      <c r="G25" s="34"/>
      <c r="H25" s="34"/>
      <c r="I25" s="35"/>
    </row>
    <row r="26" spans="1:9" ht="15">
      <c r="A26" s="33"/>
      <c r="B26" s="34"/>
      <c r="C26" s="34"/>
      <c r="D26" s="34"/>
      <c r="E26" s="34"/>
      <c r="F26" s="34"/>
      <c r="G26" s="34"/>
      <c r="H26" s="34"/>
      <c r="I26" s="35"/>
    </row>
    <row r="27" spans="1:9" ht="15">
      <c r="A27" s="33"/>
      <c r="B27" s="34"/>
      <c r="C27" s="34"/>
      <c r="D27" s="34"/>
      <c r="E27" s="34"/>
      <c r="F27" s="34"/>
      <c r="G27" s="34"/>
      <c r="H27" s="34"/>
      <c r="I27" s="35"/>
    </row>
    <row r="28" spans="1:9" ht="15.75" thickBot="1">
      <c r="A28" s="36"/>
      <c r="B28" s="37"/>
      <c r="C28" s="37"/>
      <c r="D28" s="37"/>
      <c r="E28" s="37"/>
      <c r="F28" s="37"/>
      <c r="G28" s="37"/>
      <c r="H28" s="37"/>
      <c r="I28" s="38"/>
    </row>
  </sheetData>
  <sheetProtection password="EA92" sheet="1" objects="1" scenarios="1"/>
  <mergeCells count="3">
    <mergeCell ref="A5:E5"/>
    <mergeCell ref="A24:I28"/>
    <mergeCell ref="E1:K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57"/>
  <sheetViews>
    <sheetView showGridLines="0" showZeros="0" zoomScalePageLayoutView="0" workbookViewId="0" topLeftCell="A1">
      <selection activeCell="H39" sqref="H39"/>
    </sheetView>
  </sheetViews>
  <sheetFormatPr defaultColWidth="9.140625" defaultRowHeight="15"/>
  <cols>
    <col min="1" max="1" width="8.28125" style="0" bestFit="1" customWidth="1"/>
    <col min="2" max="2" width="14.421875" style="0" bestFit="1" customWidth="1"/>
    <col min="3" max="3" width="10.421875" style="0" bestFit="1" customWidth="1"/>
    <col min="4" max="4" width="15.140625" style="0" bestFit="1" customWidth="1"/>
    <col min="5" max="5" width="12.28125" style="0" bestFit="1" customWidth="1"/>
    <col min="6" max="6" width="8.28125" style="0" customWidth="1"/>
    <col min="7" max="7" width="19.28125" style="0" customWidth="1"/>
    <col min="8" max="8" width="35.57421875" style="0" bestFit="1" customWidth="1"/>
    <col min="9" max="9" width="11.7109375" style="0" bestFit="1" customWidth="1"/>
    <col min="10" max="10" width="3.140625" style="0" customWidth="1"/>
    <col min="11" max="11" width="10.140625" style="0" bestFit="1" customWidth="1"/>
    <col min="12" max="12" width="42.140625" style="0" bestFit="1" customWidth="1"/>
    <col min="13" max="13" width="11.7109375" style="0" bestFit="1" customWidth="1"/>
  </cols>
  <sheetData>
    <row r="1" spans="5:9" ht="15">
      <c r="E1" s="57" t="s">
        <v>114</v>
      </c>
      <c r="F1" s="57"/>
      <c r="G1" s="57"/>
      <c r="H1" s="57"/>
      <c r="I1" s="57"/>
    </row>
    <row r="2" spans="1:5" ht="15">
      <c r="A2" s="8" t="s">
        <v>69</v>
      </c>
      <c r="E2" s="25">
        <f>E3/E4</f>
        <v>1000000.0000000001</v>
      </c>
    </row>
    <row r="3" spans="1:5" ht="15">
      <c r="A3" s="8" t="s">
        <v>70</v>
      </c>
      <c r="E3" s="24">
        <v>1150000</v>
      </c>
    </row>
    <row r="4" spans="1:5" ht="15">
      <c r="A4" s="8" t="s">
        <v>113</v>
      </c>
      <c r="E4" s="24">
        <v>1.15</v>
      </c>
    </row>
    <row r="5" spans="1:6" ht="15">
      <c r="A5" s="15" t="s">
        <v>102</v>
      </c>
      <c r="B5" s="16"/>
      <c r="C5" s="16"/>
      <c r="D5" s="16"/>
      <c r="E5" s="17"/>
      <c r="F5" s="16"/>
    </row>
    <row r="6" spans="1:7" ht="15">
      <c r="A6" s="8" t="s">
        <v>71</v>
      </c>
      <c r="E6" s="25">
        <f>E3*0.18</f>
        <v>207000</v>
      </c>
      <c r="G6" s="9" t="s">
        <v>73</v>
      </c>
    </row>
    <row r="7" ht="15">
      <c r="G7" s="9"/>
    </row>
    <row r="8" spans="1:11" ht="15">
      <c r="A8" s="26" t="s">
        <v>72</v>
      </c>
      <c r="B8" s="27"/>
      <c r="C8" s="27"/>
      <c r="D8" s="27"/>
      <c r="E8" s="28"/>
      <c r="G8" s="3" t="s">
        <v>19</v>
      </c>
      <c r="K8" s="3" t="s">
        <v>20</v>
      </c>
    </row>
    <row r="9" spans="1:13" ht="15">
      <c r="A9" s="7" t="s">
        <v>0</v>
      </c>
      <c r="B9" s="7" t="s">
        <v>1</v>
      </c>
      <c r="C9" s="7" t="s">
        <v>2</v>
      </c>
      <c r="D9" s="7" t="s">
        <v>3</v>
      </c>
      <c r="E9" s="7" t="s">
        <v>4</v>
      </c>
      <c r="G9" s="6" t="s">
        <v>104</v>
      </c>
      <c r="H9" s="1" t="s">
        <v>74</v>
      </c>
      <c r="I9" s="4">
        <f>E3+E6</f>
        <v>1357000</v>
      </c>
      <c r="K9" s="6" t="s">
        <v>75</v>
      </c>
      <c r="L9" s="1" t="s">
        <v>76</v>
      </c>
      <c r="M9" s="4">
        <f>E3</f>
        <v>1150000</v>
      </c>
    </row>
    <row r="10" spans="1:13" ht="15">
      <c r="A10" s="1">
        <v>1</v>
      </c>
      <c r="B10" s="2">
        <v>42704</v>
      </c>
      <c r="C10" s="4">
        <f>E6/3</f>
        <v>69000</v>
      </c>
      <c r="D10" s="4"/>
      <c r="E10" s="4">
        <f>+D10+C10</f>
        <v>69000</v>
      </c>
      <c r="G10" s="1"/>
      <c r="H10" s="1"/>
      <c r="I10" s="4"/>
      <c r="K10" s="6" t="s">
        <v>77</v>
      </c>
      <c r="L10" s="1" t="s">
        <v>78</v>
      </c>
      <c r="M10" s="4">
        <f>E6</f>
        <v>207000</v>
      </c>
    </row>
    <row r="11" spans="1:13" ht="15.75" thickBot="1">
      <c r="A11" s="1">
        <v>2</v>
      </c>
      <c r="B11" s="2">
        <v>42766</v>
      </c>
      <c r="C11" s="4">
        <f>E6/3</f>
        <v>69000</v>
      </c>
      <c r="D11" s="4"/>
      <c r="E11" s="4">
        <f>+D11+C11</f>
        <v>69000</v>
      </c>
      <c r="H11" s="18" t="s">
        <v>5</v>
      </c>
      <c r="I11" s="19">
        <f>SUM(I9:I10)</f>
        <v>1357000</v>
      </c>
      <c r="L11" s="18" t="s">
        <v>5</v>
      </c>
      <c r="M11" s="19">
        <f>SUM(M9:M10)</f>
        <v>1357000</v>
      </c>
    </row>
    <row r="12" spans="1:14" ht="15">
      <c r="A12" s="1">
        <v>3</v>
      </c>
      <c r="B12" s="2">
        <v>42825</v>
      </c>
      <c r="C12" s="4">
        <f>E6/3</f>
        <v>69000</v>
      </c>
      <c r="D12" s="4"/>
      <c r="E12" s="4">
        <f>+D12+C12</f>
        <v>69000</v>
      </c>
      <c r="G12" s="39" t="s">
        <v>103</v>
      </c>
      <c r="H12" s="40"/>
      <c r="I12" s="40"/>
      <c r="J12" s="40"/>
      <c r="K12" s="40"/>
      <c r="L12" s="40"/>
      <c r="M12" s="41"/>
      <c r="N12" s="11"/>
    </row>
    <row r="13" spans="2:14" ht="15">
      <c r="B13" s="3" t="s">
        <v>5</v>
      </c>
      <c r="C13" s="5">
        <f>SUM(C10:C12)</f>
        <v>207000</v>
      </c>
      <c r="D13" s="5">
        <f>SUM(D10:D12)</f>
        <v>0</v>
      </c>
      <c r="E13" s="5">
        <f>SUM(E10:E12)</f>
        <v>207000</v>
      </c>
      <c r="G13" s="42"/>
      <c r="H13" s="43"/>
      <c r="I13" s="43"/>
      <c r="J13" s="43"/>
      <c r="K13" s="43"/>
      <c r="L13" s="43"/>
      <c r="M13" s="44"/>
      <c r="N13" s="11"/>
    </row>
    <row r="14" spans="7:14" ht="15">
      <c r="G14" s="42"/>
      <c r="H14" s="43"/>
      <c r="I14" s="43"/>
      <c r="J14" s="43"/>
      <c r="K14" s="43"/>
      <c r="L14" s="43"/>
      <c r="M14" s="44"/>
      <c r="N14" s="11"/>
    </row>
    <row r="15" spans="7:14" ht="15">
      <c r="G15" s="42"/>
      <c r="H15" s="43"/>
      <c r="I15" s="43"/>
      <c r="J15" s="43"/>
      <c r="K15" s="43"/>
      <c r="L15" s="43"/>
      <c r="M15" s="44"/>
      <c r="N15" s="11"/>
    </row>
    <row r="16" spans="7:14" ht="15">
      <c r="G16" s="42"/>
      <c r="H16" s="43"/>
      <c r="I16" s="43"/>
      <c r="J16" s="43"/>
      <c r="K16" s="43"/>
      <c r="L16" s="43"/>
      <c r="M16" s="44"/>
      <c r="N16" s="11"/>
    </row>
    <row r="17" spans="7:13" s="11" customFormat="1" ht="15">
      <c r="G17" s="42"/>
      <c r="H17" s="43"/>
      <c r="I17" s="43"/>
      <c r="J17" s="43"/>
      <c r="K17" s="43"/>
      <c r="L17" s="43"/>
      <c r="M17" s="44"/>
    </row>
    <row r="18" spans="7:13" s="11" customFormat="1" ht="15.75" thickBot="1">
      <c r="G18" s="45"/>
      <c r="H18" s="46"/>
      <c r="I18" s="46"/>
      <c r="J18" s="46"/>
      <c r="K18" s="46"/>
      <c r="L18" s="46"/>
      <c r="M18" s="47"/>
    </row>
    <row r="19" spans="7:13" s="11" customFormat="1" ht="15">
      <c r="G19" s="9" t="s">
        <v>79</v>
      </c>
      <c r="H19"/>
      <c r="I19"/>
      <c r="J19"/>
      <c r="K19"/>
      <c r="L19"/>
      <c r="M19"/>
    </row>
    <row r="20" spans="7:13" s="11" customFormat="1" ht="15">
      <c r="G20" s="9"/>
      <c r="H20"/>
      <c r="I20"/>
      <c r="J20"/>
      <c r="K20"/>
      <c r="L20"/>
      <c r="M20"/>
    </row>
    <row r="21" spans="7:13" s="11" customFormat="1" ht="15">
      <c r="G21" s="3" t="s">
        <v>19</v>
      </c>
      <c r="H21"/>
      <c r="I21"/>
      <c r="J21"/>
      <c r="K21" s="3" t="s">
        <v>20</v>
      </c>
      <c r="L21"/>
      <c r="M21"/>
    </row>
    <row r="22" spans="7:13" s="11" customFormat="1" ht="15">
      <c r="G22" s="6" t="s">
        <v>80</v>
      </c>
      <c r="H22" s="1" t="s">
        <v>81</v>
      </c>
      <c r="I22" s="4">
        <f>E2</f>
        <v>1000000.0000000001</v>
      </c>
      <c r="J22"/>
      <c r="K22" s="6" t="s">
        <v>82</v>
      </c>
      <c r="L22" s="1" t="s">
        <v>81</v>
      </c>
      <c r="M22" s="4">
        <f>+I22</f>
        <v>1000000.0000000001</v>
      </c>
    </row>
    <row r="23" spans="7:13" s="11" customFormat="1" ht="15">
      <c r="G23"/>
      <c r="H23" s="3" t="s">
        <v>5</v>
      </c>
      <c r="I23" s="5">
        <f>SUM(I22:I22)</f>
        <v>1000000.0000000001</v>
      </c>
      <c r="J23"/>
      <c r="K23"/>
      <c r="L23" s="3" t="s">
        <v>5</v>
      </c>
      <c r="M23" s="5">
        <f>SUM(M22:M22)</f>
        <v>1000000.0000000001</v>
      </c>
    </row>
    <row r="24" spans="8:13" s="11" customFormat="1" ht="15">
      <c r="H24" s="12"/>
      <c r="I24" s="13"/>
      <c r="L24" s="12"/>
      <c r="M24" s="13"/>
    </row>
    <row r="25" spans="7:13" s="11" customFormat="1" ht="15">
      <c r="G25" s="9" t="s">
        <v>83</v>
      </c>
      <c r="H25"/>
      <c r="I25"/>
      <c r="J25"/>
      <c r="K25"/>
      <c r="L25"/>
      <c r="M25"/>
    </row>
    <row r="26" spans="7:13" s="11" customFormat="1" ht="15">
      <c r="G26" s="9"/>
      <c r="H26"/>
      <c r="I26"/>
      <c r="J26"/>
      <c r="K26"/>
      <c r="L26"/>
      <c r="M26"/>
    </row>
    <row r="27" spans="7:13" s="11" customFormat="1" ht="15">
      <c r="G27" s="3" t="s">
        <v>19</v>
      </c>
      <c r="H27"/>
      <c r="I27"/>
      <c r="J27"/>
      <c r="K27" s="3" t="s">
        <v>20</v>
      </c>
      <c r="L27"/>
      <c r="M27"/>
    </row>
    <row r="28" spans="7:13" s="11" customFormat="1" ht="15">
      <c r="G28" s="6" t="s">
        <v>77</v>
      </c>
      <c r="H28" s="1" t="s">
        <v>78</v>
      </c>
      <c r="I28" s="4">
        <f>E6</f>
        <v>207000</v>
      </c>
      <c r="J28"/>
      <c r="K28" s="6" t="s">
        <v>84</v>
      </c>
      <c r="L28" s="1" t="s">
        <v>87</v>
      </c>
      <c r="M28" s="4">
        <f>I28/3</f>
        <v>69000</v>
      </c>
    </row>
    <row r="29" spans="7:13" s="11" customFormat="1" ht="15">
      <c r="G29" s="1"/>
      <c r="H29" s="1"/>
      <c r="I29" s="4"/>
      <c r="J29"/>
      <c r="K29" s="6" t="s">
        <v>85</v>
      </c>
      <c r="L29" s="1" t="s">
        <v>88</v>
      </c>
      <c r="M29" s="4">
        <f>M28</f>
        <v>69000</v>
      </c>
    </row>
    <row r="30" spans="7:13" s="11" customFormat="1" ht="15">
      <c r="G30" s="1"/>
      <c r="H30" s="1"/>
      <c r="I30" s="4"/>
      <c r="K30" s="6" t="s">
        <v>86</v>
      </c>
      <c r="L30" s="1" t="s">
        <v>89</v>
      </c>
      <c r="M30" s="4">
        <f>M29</f>
        <v>69000</v>
      </c>
    </row>
    <row r="31" spans="7:13" s="11" customFormat="1" ht="15">
      <c r="G31"/>
      <c r="H31" s="3" t="s">
        <v>5</v>
      </c>
      <c r="I31" s="5">
        <f>SUM(I28:I28)</f>
        <v>207000</v>
      </c>
      <c r="K31"/>
      <c r="L31" s="3" t="s">
        <v>5</v>
      </c>
      <c r="M31" s="5">
        <f>SUM(M28:M30)</f>
        <v>207000</v>
      </c>
    </row>
    <row r="32" spans="8:13" s="11" customFormat="1" ht="15">
      <c r="H32" s="12"/>
      <c r="I32" s="13"/>
      <c r="L32" s="12"/>
      <c r="M32" s="13"/>
    </row>
    <row r="33" spans="7:14" ht="15">
      <c r="G33" s="9" t="s">
        <v>90</v>
      </c>
      <c r="N33" s="11"/>
    </row>
    <row r="34" spans="7:14" ht="15">
      <c r="G34" s="9"/>
      <c r="N34" s="11"/>
    </row>
    <row r="35" spans="7:14" ht="15">
      <c r="G35" s="3" t="s">
        <v>19</v>
      </c>
      <c r="K35" s="3" t="s">
        <v>20</v>
      </c>
      <c r="N35" s="11"/>
    </row>
    <row r="36" spans="7:13" ht="15">
      <c r="G36" s="6" t="s">
        <v>84</v>
      </c>
      <c r="H36" s="1" t="s">
        <v>87</v>
      </c>
      <c r="I36" s="4">
        <f>E10</f>
        <v>69000</v>
      </c>
      <c r="K36" s="6" t="s">
        <v>67</v>
      </c>
      <c r="L36" s="1" t="s">
        <v>68</v>
      </c>
      <c r="M36" s="4">
        <f>I36</f>
        <v>69000</v>
      </c>
    </row>
    <row r="37" spans="8:13" ht="15">
      <c r="H37" s="3" t="s">
        <v>5</v>
      </c>
      <c r="I37" s="5">
        <f>SUM(I36:I36)</f>
        <v>69000</v>
      </c>
      <c r="L37" s="3" t="s">
        <v>5</v>
      </c>
      <c r="M37" s="5">
        <f>SUM(M36:M36)</f>
        <v>69000</v>
      </c>
    </row>
    <row r="38" spans="7:13" ht="15">
      <c r="G38" s="11"/>
      <c r="H38" s="12"/>
      <c r="I38" s="13"/>
      <c r="J38" s="11"/>
      <c r="K38" s="11"/>
      <c r="L38" s="12"/>
      <c r="M38" s="13"/>
    </row>
    <row r="39" spans="7:13" ht="15.75" thickBot="1">
      <c r="G39" s="11"/>
      <c r="H39" s="12"/>
      <c r="I39" s="13"/>
      <c r="J39" s="11"/>
      <c r="K39" s="11"/>
      <c r="L39" s="12"/>
      <c r="M39" s="13"/>
    </row>
    <row r="40" spans="7:15" ht="15">
      <c r="G40" s="48" t="s">
        <v>105</v>
      </c>
      <c r="H40" s="49"/>
      <c r="I40" s="49"/>
      <c r="J40" s="49"/>
      <c r="K40" s="49"/>
      <c r="L40" s="49"/>
      <c r="M40" s="49"/>
      <c r="N40" s="49"/>
      <c r="O40" s="50"/>
    </row>
    <row r="41" spans="7:15" ht="15">
      <c r="G41" s="51"/>
      <c r="H41" s="52"/>
      <c r="I41" s="52"/>
      <c r="J41" s="52"/>
      <c r="K41" s="52"/>
      <c r="L41" s="52"/>
      <c r="M41" s="52"/>
      <c r="N41" s="52"/>
      <c r="O41" s="53"/>
    </row>
    <row r="42" spans="7:15" ht="15">
      <c r="G42" s="51"/>
      <c r="H42" s="52"/>
      <c r="I42" s="52"/>
      <c r="J42" s="52"/>
      <c r="K42" s="52"/>
      <c r="L42" s="52"/>
      <c r="M42" s="52"/>
      <c r="N42" s="52"/>
      <c r="O42" s="53"/>
    </row>
    <row r="43" spans="7:15" ht="15.75" thickBot="1">
      <c r="G43" s="54"/>
      <c r="H43" s="55"/>
      <c r="I43" s="55"/>
      <c r="J43" s="55"/>
      <c r="K43" s="55"/>
      <c r="L43" s="55"/>
      <c r="M43" s="55"/>
      <c r="N43" s="55"/>
      <c r="O43" s="56"/>
    </row>
    <row r="44" spans="7:13" ht="15">
      <c r="G44" s="11"/>
      <c r="H44" s="12"/>
      <c r="I44" s="13"/>
      <c r="J44" s="11"/>
      <c r="K44" s="11"/>
      <c r="L44" s="12"/>
      <c r="M44" s="13"/>
    </row>
    <row r="45" spans="7:13" ht="15">
      <c r="G45" s="11"/>
      <c r="H45" s="12"/>
      <c r="I45" s="13"/>
      <c r="J45" s="11"/>
      <c r="K45" s="11"/>
      <c r="L45" s="12"/>
      <c r="M45" s="13"/>
    </row>
    <row r="46" spans="7:13" ht="15">
      <c r="G46" s="11"/>
      <c r="H46" s="12"/>
      <c r="I46" s="13"/>
      <c r="J46" s="11"/>
      <c r="K46" s="11"/>
      <c r="L46" s="12"/>
      <c r="M46" s="13"/>
    </row>
    <row r="47" spans="7:13" ht="15">
      <c r="G47" s="11"/>
      <c r="H47" s="12"/>
      <c r="I47" s="13"/>
      <c r="J47" s="11"/>
      <c r="K47" s="11"/>
      <c r="L47" s="12"/>
      <c r="M47" s="13"/>
    </row>
    <row r="48" spans="7:13" ht="15">
      <c r="G48" s="11"/>
      <c r="H48" s="12"/>
      <c r="I48" s="13"/>
      <c r="J48" s="11"/>
      <c r="K48" s="11"/>
      <c r="L48" s="12"/>
      <c r="M48" s="13"/>
    </row>
    <row r="49" spans="7:13" ht="15">
      <c r="G49" s="11"/>
      <c r="H49" s="12"/>
      <c r="I49" s="13"/>
      <c r="J49" s="11"/>
      <c r="K49" s="11"/>
      <c r="L49" s="12"/>
      <c r="M49" s="13"/>
    </row>
    <row r="50" spans="7:13" ht="15">
      <c r="G50" s="11"/>
      <c r="H50" s="12"/>
      <c r="I50" s="13"/>
      <c r="J50" s="11"/>
      <c r="K50" s="11"/>
      <c r="L50" s="12"/>
      <c r="M50" s="13"/>
    </row>
    <row r="51" spans="7:13" ht="15">
      <c r="G51" s="11"/>
      <c r="H51" s="12"/>
      <c r="I51" s="13"/>
      <c r="J51" s="11"/>
      <c r="K51" s="11"/>
      <c r="L51" s="12"/>
      <c r="M51" s="13"/>
    </row>
    <row r="52" spans="7:13" ht="15">
      <c r="G52" s="11"/>
      <c r="H52" s="12"/>
      <c r="I52" s="13"/>
      <c r="J52" s="11"/>
      <c r="K52" s="11"/>
      <c r="L52" s="12"/>
      <c r="M52" s="13"/>
    </row>
    <row r="53" spans="7:13" ht="15">
      <c r="G53" s="11"/>
      <c r="H53" s="12"/>
      <c r="I53" s="13"/>
      <c r="J53" s="11"/>
      <c r="K53" s="11"/>
      <c r="L53" s="12"/>
      <c r="M53" s="13"/>
    </row>
    <row r="54" spans="7:13" ht="15">
      <c r="G54" s="11"/>
      <c r="H54" s="12"/>
      <c r="I54" s="13"/>
      <c r="J54" s="11"/>
      <c r="K54" s="11"/>
      <c r="L54" s="12"/>
      <c r="M54" s="13"/>
    </row>
    <row r="55" spans="7:13" ht="15">
      <c r="G55" s="11"/>
      <c r="H55" s="12"/>
      <c r="I55" s="13"/>
      <c r="J55" s="11"/>
      <c r="K55" s="11"/>
      <c r="L55" s="12"/>
      <c r="M55" s="13"/>
    </row>
    <row r="56" spans="7:13" ht="15">
      <c r="G56" s="11"/>
      <c r="H56" s="12"/>
      <c r="I56" s="13"/>
      <c r="J56" s="11"/>
      <c r="K56" s="11"/>
      <c r="L56" s="12"/>
      <c r="M56" s="13"/>
    </row>
    <row r="57" spans="7:13" ht="15">
      <c r="G57" s="11"/>
      <c r="H57" s="12"/>
      <c r="I57" s="13"/>
      <c r="J57" s="11"/>
      <c r="K57" s="11"/>
      <c r="L57" s="12"/>
      <c r="M57" s="13"/>
    </row>
  </sheetData>
  <sheetProtection password="EA92" sheet="1" objects="1" scenarios="1"/>
  <mergeCells count="4">
    <mergeCell ref="A8:E8"/>
    <mergeCell ref="G12:M18"/>
    <mergeCell ref="G40:O43"/>
    <mergeCell ref="E1:I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46"/>
  <sheetViews>
    <sheetView showGridLines="0" showZeros="0" tabSelected="1" zoomScalePageLayoutView="0" workbookViewId="0" topLeftCell="A1">
      <selection activeCell="E4" sqref="E4"/>
    </sheetView>
  </sheetViews>
  <sheetFormatPr defaultColWidth="9.140625" defaultRowHeight="15"/>
  <cols>
    <col min="1" max="1" width="8.28125" style="0" bestFit="1" customWidth="1"/>
    <col min="2" max="2" width="14.421875" style="0" bestFit="1" customWidth="1"/>
    <col min="3" max="3" width="10.421875" style="0" bestFit="1" customWidth="1"/>
    <col min="4" max="4" width="15.140625" style="0" bestFit="1" customWidth="1"/>
    <col min="5" max="5" width="12.28125" style="0" bestFit="1" customWidth="1"/>
    <col min="6" max="6" width="5.00390625" style="0" customWidth="1"/>
    <col min="7" max="7" width="10.140625" style="0" bestFit="1" customWidth="1"/>
    <col min="8" max="8" width="35.8515625" style="0" customWidth="1"/>
    <col min="9" max="9" width="11.7109375" style="0" bestFit="1" customWidth="1"/>
    <col min="10" max="10" width="3.140625" style="0" customWidth="1"/>
    <col min="11" max="11" width="10.140625" style="0" bestFit="1" customWidth="1"/>
    <col min="12" max="12" width="48.8515625" style="0" bestFit="1" customWidth="1"/>
    <col min="13" max="13" width="11.7109375" style="0" bestFit="1" customWidth="1"/>
  </cols>
  <sheetData>
    <row r="1" spans="5:11" ht="15">
      <c r="E1" s="29" t="s">
        <v>117</v>
      </c>
      <c r="F1" s="29"/>
      <c r="G1" s="29"/>
      <c r="H1" s="29"/>
      <c r="I1" s="29"/>
      <c r="J1" s="29"/>
      <c r="K1" s="29"/>
    </row>
    <row r="2" spans="1:5" ht="15">
      <c r="A2" s="8" t="s">
        <v>91</v>
      </c>
      <c r="E2" s="24">
        <v>1000000</v>
      </c>
    </row>
    <row r="3" spans="1:7" ht="15">
      <c r="A3" s="8" t="s">
        <v>71</v>
      </c>
      <c r="E3" s="24">
        <f>+E2*0.1</f>
        <v>100000</v>
      </c>
      <c r="G3" s="9" t="s">
        <v>94</v>
      </c>
    </row>
    <row r="4" ht="15">
      <c r="G4" s="9"/>
    </row>
    <row r="5" spans="1:11" ht="15">
      <c r="A5" s="26" t="s">
        <v>92</v>
      </c>
      <c r="B5" s="27"/>
      <c r="C5" s="27"/>
      <c r="D5" s="27"/>
      <c r="E5" s="28"/>
      <c r="G5" s="3" t="s">
        <v>19</v>
      </c>
      <c r="K5" s="3" t="s">
        <v>20</v>
      </c>
    </row>
    <row r="6" spans="1:13" ht="15">
      <c r="A6" s="7" t="s">
        <v>0</v>
      </c>
      <c r="B6" s="7" t="s">
        <v>1</v>
      </c>
      <c r="C6" s="7" t="s">
        <v>2</v>
      </c>
      <c r="D6" s="7" t="s">
        <v>3</v>
      </c>
      <c r="E6" s="7" t="s">
        <v>4</v>
      </c>
      <c r="G6" s="6" t="s">
        <v>82</v>
      </c>
      <c r="H6" s="1" t="s">
        <v>93</v>
      </c>
      <c r="I6" s="4">
        <f>E2</f>
        <v>1000000</v>
      </c>
      <c r="K6" s="6" t="s">
        <v>95</v>
      </c>
      <c r="L6" s="1" t="s">
        <v>96</v>
      </c>
      <c r="M6" s="4">
        <f>I6</f>
        <v>1000000</v>
      </c>
    </row>
    <row r="7" spans="1:13" ht="15">
      <c r="A7" s="1">
        <v>1</v>
      </c>
      <c r="B7" s="2">
        <v>42704</v>
      </c>
      <c r="C7" s="4">
        <f>E3</f>
        <v>100000</v>
      </c>
      <c r="D7" s="4"/>
      <c r="E7" s="4">
        <f>+D7+C7</f>
        <v>100000</v>
      </c>
      <c r="G7" s="1" t="s">
        <v>97</v>
      </c>
      <c r="H7" s="1" t="s">
        <v>98</v>
      </c>
      <c r="I7" s="4">
        <f>E3</f>
        <v>100000</v>
      </c>
      <c r="K7" s="6" t="s">
        <v>101</v>
      </c>
      <c r="L7" s="1" t="s">
        <v>99</v>
      </c>
      <c r="M7" s="4">
        <f>E3</f>
        <v>100000</v>
      </c>
    </row>
    <row r="8" spans="2:13" ht="15">
      <c r="B8" s="3" t="s">
        <v>5</v>
      </c>
      <c r="C8" s="5">
        <f>SUM(C7:C7)</f>
        <v>100000</v>
      </c>
      <c r="D8" s="5">
        <f>SUM(D7:D7)</f>
        <v>0</v>
      </c>
      <c r="E8" s="5">
        <f>SUM(E7:E7)</f>
        <v>100000</v>
      </c>
      <c r="H8" s="3" t="s">
        <v>5</v>
      </c>
      <c r="I8" s="5">
        <f>SUM(I6:I7)</f>
        <v>1100000</v>
      </c>
      <c r="L8" s="3" t="s">
        <v>5</v>
      </c>
      <c r="M8" s="5">
        <f>SUM(M6:M7)</f>
        <v>1100000</v>
      </c>
    </row>
    <row r="9" spans="7:14" ht="15">
      <c r="G9" s="11"/>
      <c r="H9" s="12"/>
      <c r="I9" s="13"/>
      <c r="J9" s="11"/>
      <c r="K9" s="11"/>
      <c r="L9" s="12"/>
      <c r="M9" s="13"/>
      <c r="N9" s="11"/>
    </row>
    <row r="10" spans="7:14" ht="15">
      <c r="G10" s="9" t="s">
        <v>100</v>
      </c>
      <c r="N10" s="11"/>
    </row>
    <row r="11" spans="7:14" ht="15">
      <c r="G11" s="9"/>
      <c r="N11" s="11"/>
    </row>
    <row r="12" spans="1:14" ht="15">
      <c r="A12" s="11"/>
      <c r="B12" s="11"/>
      <c r="C12" s="11"/>
      <c r="D12" s="11"/>
      <c r="E12" s="11"/>
      <c r="G12" s="3" t="s">
        <v>19</v>
      </c>
      <c r="K12" s="3" t="s">
        <v>20</v>
      </c>
      <c r="N12" s="11"/>
    </row>
    <row r="13" spans="1:14" ht="15">
      <c r="A13" s="11"/>
      <c r="B13" s="11"/>
      <c r="C13" s="11"/>
      <c r="D13" s="11"/>
      <c r="E13" s="11"/>
      <c r="G13" s="6" t="s">
        <v>101</v>
      </c>
      <c r="H13" s="1" t="s">
        <v>99</v>
      </c>
      <c r="I13" s="4">
        <f>E7</f>
        <v>100000</v>
      </c>
      <c r="K13" s="6" t="s">
        <v>67</v>
      </c>
      <c r="L13" s="1" t="s">
        <v>68</v>
      </c>
      <c r="M13" s="4">
        <f>I13</f>
        <v>100000</v>
      </c>
      <c r="N13" s="11"/>
    </row>
    <row r="14" spans="7:13" s="11" customFormat="1" ht="15">
      <c r="G14"/>
      <c r="H14" s="3" t="s">
        <v>5</v>
      </c>
      <c r="I14" s="5">
        <f>SUM(I13:I13)</f>
        <v>100000</v>
      </c>
      <c r="J14"/>
      <c r="K14"/>
      <c r="L14" s="3" t="s">
        <v>5</v>
      </c>
      <c r="M14" s="5">
        <f>SUM(M13:M13)</f>
        <v>100000</v>
      </c>
    </row>
    <row r="15" spans="7:13" s="11" customFormat="1" ht="15">
      <c r="G15"/>
      <c r="H15" s="20"/>
      <c r="I15" s="21"/>
      <c r="J15" s="22"/>
      <c r="K15" s="22"/>
      <c r="L15" s="20"/>
      <c r="M15" s="21"/>
    </row>
    <row r="16" spans="7:13" s="11" customFormat="1" ht="15">
      <c r="G16" s="9" t="s">
        <v>107</v>
      </c>
      <c r="H16" s="20"/>
      <c r="I16" s="21"/>
      <c r="J16" s="22"/>
      <c r="K16" s="22"/>
      <c r="L16" s="20"/>
      <c r="M16" s="21"/>
    </row>
    <row r="17" spans="7:13" s="11" customFormat="1" ht="15">
      <c r="G17"/>
      <c r="H17" s="20"/>
      <c r="I17" s="21"/>
      <c r="J17" s="22"/>
      <c r="K17" s="22"/>
      <c r="L17" s="20"/>
      <c r="M17" s="21"/>
    </row>
    <row r="18" spans="7:13" s="11" customFormat="1" ht="15">
      <c r="G18" s="3" t="s">
        <v>19</v>
      </c>
      <c r="H18"/>
      <c r="I18"/>
      <c r="J18"/>
      <c r="K18" s="3" t="s">
        <v>20</v>
      </c>
      <c r="L18"/>
      <c r="M18"/>
    </row>
    <row r="19" spans="7:13" s="11" customFormat="1" ht="15">
      <c r="G19" s="6" t="s">
        <v>95</v>
      </c>
      <c r="H19" s="1" t="s">
        <v>96</v>
      </c>
      <c r="I19" s="4">
        <f>E2</f>
        <v>1000000</v>
      </c>
      <c r="J19"/>
      <c r="K19" s="6" t="s">
        <v>108</v>
      </c>
      <c r="L19" s="1" t="s">
        <v>109</v>
      </c>
      <c r="M19" s="4">
        <f>I19</f>
        <v>1000000</v>
      </c>
    </row>
    <row r="20" spans="7:13" s="11" customFormat="1" ht="15">
      <c r="G20" s="1" t="s">
        <v>108</v>
      </c>
      <c r="H20" s="1" t="s">
        <v>109</v>
      </c>
      <c r="I20" s="4">
        <f>M19</f>
        <v>1000000</v>
      </c>
      <c r="J20"/>
      <c r="K20" s="6" t="s">
        <v>67</v>
      </c>
      <c r="L20" s="1" t="s">
        <v>110</v>
      </c>
      <c r="M20" s="4">
        <f>I20</f>
        <v>1000000</v>
      </c>
    </row>
    <row r="21" spans="7:13" s="11" customFormat="1" ht="15">
      <c r="G21"/>
      <c r="H21" s="3" t="s">
        <v>5</v>
      </c>
      <c r="I21" s="5">
        <f>SUM(I19:I20)</f>
        <v>2000000</v>
      </c>
      <c r="J21"/>
      <c r="K21"/>
      <c r="L21" s="3" t="s">
        <v>5</v>
      </c>
      <c r="M21" s="5">
        <f>SUM(M19:M20)</f>
        <v>2000000</v>
      </c>
    </row>
    <row r="22" spans="7:13" s="11" customFormat="1" ht="15.75" thickBot="1">
      <c r="G22"/>
      <c r="H22" s="20"/>
      <c r="I22" s="21"/>
      <c r="J22" s="22"/>
      <c r="K22" s="22"/>
      <c r="L22" s="20"/>
      <c r="M22" s="21"/>
    </row>
    <row r="23" spans="7:13" s="11" customFormat="1" ht="15">
      <c r="G23" s="58" t="s">
        <v>111</v>
      </c>
      <c r="H23" s="59"/>
      <c r="I23" s="59"/>
      <c r="J23" s="59"/>
      <c r="K23" s="59"/>
      <c r="L23" s="60"/>
      <c r="M23" s="13"/>
    </row>
    <row r="24" spans="7:13" s="11" customFormat="1" ht="15">
      <c r="G24" s="61"/>
      <c r="H24" s="62"/>
      <c r="I24" s="62"/>
      <c r="J24" s="62"/>
      <c r="K24" s="62"/>
      <c r="L24" s="63"/>
      <c r="M24" s="13"/>
    </row>
    <row r="25" spans="7:13" s="11" customFormat="1" ht="15.75" thickBot="1">
      <c r="G25" s="64"/>
      <c r="H25" s="65"/>
      <c r="I25" s="65"/>
      <c r="J25" s="65"/>
      <c r="K25" s="65"/>
      <c r="L25" s="66"/>
      <c r="M25" s="13"/>
    </row>
    <row r="26" spans="8:13" s="11" customFormat="1" ht="15">
      <c r="H26" s="12"/>
      <c r="I26" s="13"/>
      <c r="L26" s="12"/>
      <c r="M26" s="13"/>
    </row>
    <row r="27" spans="8:13" s="11" customFormat="1" ht="15.75" thickBot="1">
      <c r="H27" s="12"/>
      <c r="I27" s="13"/>
      <c r="L27" s="12"/>
      <c r="M27" s="13"/>
    </row>
    <row r="28" spans="1:13" s="11" customFormat="1" ht="15">
      <c r="A28" s="48" t="s">
        <v>112</v>
      </c>
      <c r="B28" s="49"/>
      <c r="C28" s="49"/>
      <c r="D28" s="49"/>
      <c r="E28" s="49"/>
      <c r="F28" s="49"/>
      <c r="G28" s="49"/>
      <c r="H28" s="49"/>
      <c r="I28" s="50"/>
      <c r="L28" s="12"/>
      <c r="M28" s="13"/>
    </row>
    <row r="29" spans="1:13" s="11" customFormat="1" ht="15">
      <c r="A29" s="51"/>
      <c r="B29" s="52"/>
      <c r="C29" s="52"/>
      <c r="D29" s="52"/>
      <c r="E29" s="52"/>
      <c r="F29" s="52"/>
      <c r="G29" s="52"/>
      <c r="H29" s="52"/>
      <c r="I29" s="53"/>
      <c r="L29" s="12"/>
      <c r="M29" s="13"/>
    </row>
    <row r="30" spans="1:13" s="11" customFormat="1" ht="15">
      <c r="A30" s="51"/>
      <c r="B30" s="52"/>
      <c r="C30" s="52"/>
      <c r="D30" s="52"/>
      <c r="E30" s="52"/>
      <c r="F30" s="52"/>
      <c r="G30" s="52"/>
      <c r="H30" s="52"/>
      <c r="I30" s="53"/>
      <c r="L30" s="12"/>
      <c r="M30" s="13"/>
    </row>
    <row r="31" spans="1:13" s="11" customFormat="1" ht="19.5" customHeight="1" thickBot="1">
      <c r="A31" s="54"/>
      <c r="B31" s="55"/>
      <c r="C31" s="55"/>
      <c r="D31" s="55"/>
      <c r="E31" s="55"/>
      <c r="F31" s="55"/>
      <c r="G31" s="55"/>
      <c r="H31" s="55"/>
      <c r="I31" s="56"/>
      <c r="L31" s="12"/>
      <c r="M31" s="13"/>
    </row>
    <row r="32" spans="8:13" s="11" customFormat="1" ht="15">
      <c r="H32" s="12"/>
      <c r="I32" s="13"/>
      <c r="L32" s="12"/>
      <c r="M32" s="13"/>
    </row>
    <row r="33" spans="8:13" s="11" customFormat="1" ht="15">
      <c r="H33" s="12"/>
      <c r="I33" s="13"/>
      <c r="L33" s="12"/>
      <c r="M33" s="13"/>
    </row>
    <row r="34" spans="8:13" s="11" customFormat="1" ht="15">
      <c r="H34" s="12"/>
      <c r="I34" s="13"/>
      <c r="L34" s="12"/>
      <c r="M34" s="13"/>
    </row>
    <row r="35" spans="8:13" s="11" customFormat="1" ht="15">
      <c r="H35" s="12"/>
      <c r="I35" s="13"/>
      <c r="L35" s="12"/>
      <c r="M35" s="13"/>
    </row>
    <row r="36" spans="8:13" s="11" customFormat="1" ht="15">
      <c r="H36" s="12"/>
      <c r="I36" s="13"/>
      <c r="L36" s="12"/>
      <c r="M36" s="13"/>
    </row>
    <row r="37" spans="8:13" s="11" customFormat="1" ht="15">
      <c r="H37" s="12"/>
      <c r="I37" s="13"/>
      <c r="L37" s="12"/>
      <c r="M37" s="13"/>
    </row>
    <row r="38" spans="8:13" s="11" customFormat="1" ht="15">
      <c r="H38" s="12"/>
      <c r="I38" s="13"/>
      <c r="L38" s="12"/>
      <c r="M38" s="13"/>
    </row>
    <row r="39" spans="8:13" s="11" customFormat="1" ht="15">
      <c r="H39" s="12"/>
      <c r="I39" s="13"/>
      <c r="L39" s="12"/>
      <c r="M39" s="13"/>
    </row>
    <row r="40" spans="1:13" s="11" customFormat="1" ht="15">
      <c r="A40"/>
      <c r="B40"/>
      <c r="C40"/>
      <c r="D40"/>
      <c r="E40"/>
      <c r="H40" s="12"/>
      <c r="I40" s="13"/>
      <c r="L40" s="12"/>
      <c r="M40" s="13"/>
    </row>
    <row r="41" spans="1:13" s="11" customFormat="1" ht="15">
      <c r="A41"/>
      <c r="B41"/>
      <c r="C41"/>
      <c r="D41"/>
      <c r="E41"/>
      <c r="H41" s="12"/>
      <c r="I41" s="13"/>
      <c r="L41" s="12"/>
      <c r="M41" s="13"/>
    </row>
    <row r="42" spans="7:14" ht="15">
      <c r="G42" s="11"/>
      <c r="H42" s="12"/>
      <c r="I42" s="13"/>
      <c r="J42" s="11"/>
      <c r="K42" s="11"/>
      <c r="L42" s="12"/>
      <c r="M42" s="13"/>
      <c r="N42" s="11"/>
    </row>
    <row r="43" spans="7:14" ht="15">
      <c r="G43" s="11"/>
      <c r="H43" s="12"/>
      <c r="I43" s="13"/>
      <c r="J43" s="11"/>
      <c r="K43" s="11"/>
      <c r="L43" s="12"/>
      <c r="M43" s="13"/>
      <c r="N43" s="11"/>
    </row>
    <row r="44" spans="7:14" ht="15">
      <c r="G44" s="11"/>
      <c r="H44" s="12"/>
      <c r="I44" s="13"/>
      <c r="J44" s="11"/>
      <c r="K44" s="11"/>
      <c r="L44" s="12"/>
      <c r="M44" s="13"/>
      <c r="N44" s="11"/>
    </row>
    <row r="45" spans="7:13" ht="15">
      <c r="G45" s="11"/>
      <c r="H45" s="12"/>
      <c r="I45" s="13"/>
      <c r="J45" s="11"/>
      <c r="K45" s="11"/>
      <c r="L45" s="12"/>
      <c r="M45" s="13"/>
    </row>
    <row r="46" spans="7:13" ht="15">
      <c r="G46" s="11"/>
      <c r="H46" s="12"/>
      <c r="I46" s="13"/>
      <c r="J46" s="11"/>
      <c r="K46" s="11"/>
      <c r="L46" s="12"/>
      <c r="M46" s="13"/>
    </row>
  </sheetData>
  <sheetProtection password="EA92" sheet="1" objects="1" scenarios="1"/>
  <mergeCells count="4">
    <mergeCell ref="A5:E5"/>
    <mergeCell ref="A28:I31"/>
    <mergeCell ref="G23:L25"/>
    <mergeCell ref="E1:K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SEMA</dc:creator>
  <cp:keywords/>
  <dc:description/>
  <cp:lastModifiedBy>gulbenk</cp:lastModifiedBy>
  <dcterms:created xsi:type="dcterms:W3CDTF">2016-12-10T07:09:41Z</dcterms:created>
  <dcterms:modified xsi:type="dcterms:W3CDTF">2016-12-12T15:55:37Z</dcterms:modified>
  <cp:category/>
  <cp:version/>
  <cp:contentType/>
  <cp:contentStatus/>
</cp:coreProperties>
</file>